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arsha\Desktop\Quill Capital Partners Investment Analysis Training\Mentoring Traing Program\Task 5\"/>
    </mc:Choice>
  </mc:AlternateContent>
  <xr:revisionPtr revIDLastSave="0" documentId="8_{5F3EED49-E893-4A8C-9F45-CD7959904391}" xr6:coauthVersionLast="47" xr6:coauthVersionMax="47" xr10:uidLastSave="{00000000-0000-0000-0000-000000000000}"/>
  <bookViews>
    <workbookView xWindow="-108" yWindow="-108" windowWidth="23256" windowHeight="12456" activeTab="3" xr2:uid="{00000000-000D-0000-FFFF-FFFF00000000}"/>
  </bookViews>
  <sheets>
    <sheet name="Instructions" sheetId="1" r:id="rId1"/>
    <sheet name="Visa" sheetId="2" r:id="rId2"/>
    <sheet name="Peer Analysis" sheetId="3" r:id="rId3"/>
    <sheet name="Peer Compariso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3" l="1"/>
  <c r="L39" i="3"/>
  <c r="J39" i="3"/>
  <c r="U112" i="3"/>
  <c r="U113" i="3"/>
  <c r="U114" i="3"/>
  <c r="U111" i="3"/>
  <c r="T112" i="3"/>
  <c r="T113" i="3"/>
  <c r="T114" i="3"/>
  <c r="T111" i="3"/>
  <c r="S112" i="3"/>
  <c r="S113" i="3"/>
  <c r="S114" i="3"/>
  <c r="S111" i="3"/>
  <c r="R112" i="3"/>
  <c r="R113" i="3"/>
  <c r="R114" i="3"/>
  <c r="R111" i="3"/>
  <c r="Q112" i="3"/>
  <c r="Q113" i="3"/>
  <c r="Q114" i="3"/>
  <c r="P112" i="3"/>
  <c r="P113" i="3"/>
  <c r="P114" i="3"/>
  <c r="Q111" i="3"/>
  <c r="P111" i="3"/>
  <c r="AD41" i="4"/>
  <c r="AG41" i="4" s="1"/>
  <c r="AD40" i="4"/>
  <c r="AG40" i="4" s="1"/>
  <c r="AD39" i="4"/>
  <c r="AG39" i="4" s="1"/>
  <c r="AD38" i="4"/>
  <c r="AF38" i="4" s="1"/>
  <c r="AB41" i="4"/>
  <c r="AB40" i="4"/>
  <c r="AB39" i="4"/>
  <c r="AB38" i="4"/>
  <c r="W32" i="4"/>
  <c r="W33" i="4"/>
  <c r="W34" i="4"/>
  <c r="W31" i="4"/>
  <c r="U32" i="4"/>
  <c r="U33" i="4"/>
  <c r="U34" i="4"/>
  <c r="T32" i="4"/>
  <c r="T33" i="4"/>
  <c r="T34" i="4"/>
  <c r="U31" i="4"/>
  <c r="T31" i="4"/>
  <c r="S32" i="4"/>
  <c r="S33" i="4"/>
  <c r="S34" i="4"/>
  <c r="S31" i="4"/>
  <c r="O10" i="3"/>
  <c r="O6" i="3" s="1"/>
  <c r="P10" i="3"/>
  <c r="P6" i="3" s="1"/>
  <c r="Q10" i="3"/>
  <c r="Q6" i="3" s="1"/>
  <c r="R10" i="3"/>
  <c r="R6" i="3" s="1"/>
  <c r="N10" i="3"/>
  <c r="N8" i="3" s="1"/>
  <c r="I93" i="3"/>
  <c r="J93" i="3"/>
  <c r="K93" i="3"/>
  <c r="L93" i="3"/>
  <c r="I94" i="3"/>
  <c r="J94" i="3"/>
  <c r="K94" i="3"/>
  <c r="L94" i="3"/>
  <c r="I95" i="3"/>
  <c r="J95" i="3"/>
  <c r="K95" i="3"/>
  <c r="L95" i="3"/>
  <c r="I97" i="3"/>
  <c r="J97" i="3"/>
  <c r="K97" i="3"/>
  <c r="L97" i="3"/>
  <c r="I101" i="3"/>
  <c r="J101" i="3"/>
  <c r="K101" i="3"/>
  <c r="L101" i="3"/>
  <c r="I102" i="3"/>
  <c r="J102" i="3"/>
  <c r="K102" i="3"/>
  <c r="L102" i="3"/>
  <c r="I103" i="3"/>
  <c r="J103" i="3"/>
  <c r="K103" i="3"/>
  <c r="L103" i="3"/>
  <c r="I104" i="3"/>
  <c r="J104" i="3"/>
  <c r="K104" i="3"/>
  <c r="L104" i="3"/>
  <c r="I105" i="3"/>
  <c r="J105" i="3"/>
  <c r="K105" i="3"/>
  <c r="L105" i="3"/>
  <c r="J92" i="3"/>
  <c r="K92" i="3"/>
  <c r="L92" i="3"/>
  <c r="I92" i="3"/>
  <c r="I82" i="3"/>
  <c r="J82" i="3"/>
  <c r="K82" i="3"/>
  <c r="L82" i="3"/>
  <c r="I83" i="3"/>
  <c r="J83" i="3"/>
  <c r="K83" i="3"/>
  <c r="L83" i="3"/>
  <c r="I84" i="3"/>
  <c r="J84" i="3"/>
  <c r="K84" i="3"/>
  <c r="L84" i="3"/>
  <c r="I86" i="3"/>
  <c r="J86" i="3"/>
  <c r="K86" i="3"/>
  <c r="L86" i="3"/>
  <c r="J87" i="3"/>
  <c r="K87" i="3"/>
  <c r="L87" i="3"/>
  <c r="J81" i="3"/>
  <c r="K81" i="3"/>
  <c r="L81" i="3"/>
  <c r="I81" i="3"/>
  <c r="I73" i="3"/>
  <c r="J73" i="3"/>
  <c r="K73" i="3"/>
  <c r="L73" i="3"/>
  <c r="I74" i="3"/>
  <c r="J74" i="3"/>
  <c r="K74" i="3"/>
  <c r="L74" i="3"/>
  <c r="J75" i="3"/>
  <c r="K75" i="3"/>
  <c r="L75" i="3"/>
  <c r="J72" i="3"/>
  <c r="K72" i="3"/>
  <c r="L72" i="3"/>
  <c r="I72" i="3"/>
  <c r="I64" i="3"/>
  <c r="J64" i="3"/>
  <c r="K64" i="3"/>
  <c r="L64" i="3"/>
  <c r="I65" i="3"/>
  <c r="J65" i="3"/>
  <c r="K65" i="3"/>
  <c r="L65" i="3"/>
  <c r="I66" i="3"/>
  <c r="J66" i="3"/>
  <c r="K66" i="3"/>
  <c r="L66" i="3"/>
  <c r="I67" i="3"/>
  <c r="J67" i="3"/>
  <c r="K67" i="3"/>
  <c r="L67" i="3"/>
  <c r="J63" i="3"/>
  <c r="K63" i="3"/>
  <c r="L63" i="3"/>
  <c r="I63" i="3"/>
  <c r="J59" i="3"/>
  <c r="K59" i="3"/>
  <c r="L59" i="3"/>
  <c r="K58" i="3"/>
  <c r="L58" i="3"/>
  <c r="J58" i="3"/>
  <c r="J55" i="3"/>
  <c r="K55" i="3"/>
  <c r="L55" i="3"/>
  <c r="K54" i="3"/>
  <c r="L54" i="3"/>
  <c r="J54" i="3"/>
  <c r="I44" i="3"/>
  <c r="J44" i="3"/>
  <c r="K44" i="3"/>
  <c r="L44" i="3"/>
  <c r="I45" i="3"/>
  <c r="J45" i="3"/>
  <c r="K45" i="3"/>
  <c r="L45" i="3"/>
  <c r="I46" i="3"/>
  <c r="J46" i="3"/>
  <c r="K46" i="3"/>
  <c r="L46" i="3"/>
  <c r="I47" i="3"/>
  <c r="J47" i="3"/>
  <c r="K47" i="3"/>
  <c r="L47" i="3"/>
  <c r="I48" i="3"/>
  <c r="J48" i="3"/>
  <c r="K48" i="3"/>
  <c r="L48" i="3"/>
  <c r="J49" i="3"/>
  <c r="K49" i="3"/>
  <c r="L49" i="3"/>
  <c r="J43" i="3"/>
  <c r="K43" i="3"/>
  <c r="L43" i="3"/>
  <c r="I43" i="3"/>
  <c r="I32" i="3"/>
  <c r="J32" i="3"/>
  <c r="K32" i="3"/>
  <c r="L32" i="3"/>
  <c r="I33" i="3"/>
  <c r="J33" i="3"/>
  <c r="K33" i="3"/>
  <c r="L33" i="3"/>
  <c r="I34" i="3"/>
  <c r="J34" i="3"/>
  <c r="K34" i="3"/>
  <c r="L34" i="3"/>
  <c r="I35" i="3"/>
  <c r="J35" i="3"/>
  <c r="K35" i="3"/>
  <c r="L35" i="3"/>
  <c r="I36" i="3"/>
  <c r="J36" i="3"/>
  <c r="K36" i="3"/>
  <c r="L36" i="3"/>
  <c r="J37" i="3"/>
  <c r="K37" i="3"/>
  <c r="L37" i="3"/>
  <c r="J31" i="3"/>
  <c r="K31" i="3"/>
  <c r="L31" i="3"/>
  <c r="I31" i="3"/>
  <c r="C106" i="3"/>
  <c r="D106" i="3"/>
  <c r="E106" i="3"/>
  <c r="F106" i="3"/>
  <c r="G106" i="3"/>
  <c r="C96" i="3"/>
  <c r="C98" i="3" s="1"/>
  <c r="D96" i="3"/>
  <c r="D98" i="3" s="1"/>
  <c r="D88" i="3" s="1"/>
  <c r="E96" i="3"/>
  <c r="E98" i="3" s="1"/>
  <c r="E88" i="3" s="1"/>
  <c r="F96" i="3"/>
  <c r="F98" i="3" s="1"/>
  <c r="G96" i="3"/>
  <c r="L90" i="3" s="1"/>
  <c r="I22" i="3"/>
  <c r="J22" i="3"/>
  <c r="K22" i="3"/>
  <c r="L22" i="3"/>
  <c r="I23" i="3"/>
  <c r="J23" i="3"/>
  <c r="K23" i="3"/>
  <c r="L23" i="3"/>
  <c r="I24" i="3"/>
  <c r="J24" i="3"/>
  <c r="K24" i="3"/>
  <c r="L24" i="3"/>
  <c r="I25" i="3"/>
  <c r="J25" i="3"/>
  <c r="K25" i="3"/>
  <c r="L25" i="3"/>
  <c r="I26" i="3"/>
  <c r="J26" i="3"/>
  <c r="K26" i="3"/>
  <c r="L26" i="3"/>
  <c r="I27" i="3"/>
  <c r="J27" i="3"/>
  <c r="K27" i="3"/>
  <c r="L27" i="3"/>
  <c r="J21" i="3"/>
  <c r="K21" i="3"/>
  <c r="L21" i="3"/>
  <c r="I21" i="3"/>
  <c r="I16" i="3"/>
  <c r="J16" i="3"/>
  <c r="K16" i="3"/>
  <c r="L16" i="3"/>
  <c r="J15" i="3"/>
  <c r="K15" i="3"/>
  <c r="L15" i="3"/>
  <c r="I15" i="3"/>
  <c r="I6" i="3"/>
  <c r="J6" i="3"/>
  <c r="K6" i="3"/>
  <c r="L6" i="3"/>
  <c r="I7" i="3"/>
  <c r="J7" i="3"/>
  <c r="K7" i="3"/>
  <c r="L7" i="3"/>
  <c r="I8" i="3"/>
  <c r="J8" i="3"/>
  <c r="K8" i="3"/>
  <c r="L8" i="3"/>
  <c r="I9" i="3"/>
  <c r="J9" i="3"/>
  <c r="K9" i="3"/>
  <c r="L9" i="3"/>
  <c r="J5" i="3"/>
  <c r="K5" i="3"/>
  <c r="L5" i="3"/>
  <c r="I5" i="3"/>
  <c r="G68" i="3"/>
  <c r="L51" i="3" s="1"/>
  <c r="F68" i="3"/>
  <c r="K51" i="3" s="1"/>
  <c r="E68" i="3"/>
  <c r="J51" i="3" s="1"/>
  <c r="D68" i="3"/>
  <c r="C68" i="3"/>
  <c r="D60" i="3"/>
  <c r="E60" i="3"/>
  <c r="F60" i="3"/>
  <c r="G60" i="3"/>
  <c r="C60" i="3"/>
  <c r="C76" i="3"/>
  <c r="D76" i="3"/>
  <c r="E76" i="3"/>
  <c r="F76" i="3"/>
  <c r="G76" i="3"/>
  <c r="C56" i="3"/>
  <c r="D56" i="3"/>
  <c r="D50" i="3" s="1"/>
  <c r="E56" i="3"/>
  <c r="E50" i="3" s="1"/>
  <c r="F56" i="3"/>
  <c r="F50" i="3" s="1"/>
  <c r="G56" i="3"/>
  <c r="G50" i="3" s="1"/>
  <c r="G28" i="3"/>
  <c r="R25" i="3" s="1"/>
  <c r="F28" i="3"/>
  <c r="Q22" i="3" s="1"/>
  <c r="E28" i="3"/>
  <c r="P24" i="3" s="1"/>
  <c r="D28" i="3"/>
  <c r="O27" i="3" s="1"/>
  <c r="C28" i="3"/>
  <c r="N25" i="3" s="1"/>
  <c r="G17" i="3"/>
  <c r="F17" i="3"/>
  <c r="E17" i="3"/>
  <c r="D17" i="3"/>
  <c r="C17" i="3"/>
  <c r="G10" i="3"/>
  <c r="G38" i="3" s="1"/>
  <c r="F10" i="3"/>
  <c r="F38" i="3" s="1"/>
  <c r="E10" i="3"/>
  <c r="E38" i="3" s="1"/>
  <c r="D10" i="3"/>
  <c r="D38" i="3" s="1"/>
  <c r="C10" i="3"/>
  <c r="C28" i="2"/>
  <c r="C17" i="2"/>
  <c r="C10" i="2"/>
  <c r="D10" i="2"/>
  <c r="D17" i="2"/>
  <c r="F28" i="2"/>
  <c r="G28" i="2"/>
  <c r="D28" i="2"/>
  <c r="E28" i="2"/>
  <c r="G17" i="2"/>
  <c r="F10" i="2"/>
  <c r="G10" i="2"/>
  <c r="E10" i="2"/>
  <c r="F17" i="2"/>
  <c r="E17" i="2"/>
  <c r="AE39" i="4" l="1"/>
  <c r="AG38" i="4"/>
  <c r="AF39" i="4"/>
  <c r="AE40" i="4"/>
  <c r="AE38" i="4"/>
  <c r="AF40" i="4"/>
  <c r="AE41" i="4"/>
  <c r="AF41" i="4"/>
  <c r="J90" i="3"/>
  <c r="K90" i="3"/>
  <c r="I76" i="3"/>
  <c r="J88" i="3"/>
  <c r="J38" i="3"/>
  <c r="J106" i="3"/>
  <c r="O23" i="3"/>
  <c r="L96" i="3"/>
  <c r="O22" i="3"/>
  <c r="L76" i="3"/>
  <c r="K68" i="3"/>
  <c r="P21" i="3"/>
  <c r="P23" i="3"/>
  <c r="K106" i="3"/>
  <c r="L50" i="3"/>
  <c r="Q24" i="3"/>
  <c r="N5" i="3"/>
  <c r="R23" i="3"/>
  <c r="I68" i="3"/>
  <c r="N7" i="3"/>
  <c r="R24" i="3"/>
  <c r="N6" i="3"/>
  <c r="P5" i="3"/>
  <c r="R22" i="3"/>
  <c r="O24" i="3"/>
  <c r="Q21" i="3"/>
  <c r="N27" i="3"/>
  <c r="Q27" i="3"/>
  <c r="P8" i="3"/>
  <c r="N21" i="3"/>
  <c r="N26" i="3"/>
  <c r="Q26" i="3"/>
  <c r="P22" i="3"/>
  <c r="O21" i="3"/>
  <c r="Q25" i="3"/>
  <c r="O26" i="3"/>
  <c r="O25" i="3"/>
  <c r="Q5" i="3"/>
  <c r="N24" i="3"/>
  <c r="Q23" i="3"/>
  <c r="L106" i="3"/>
  <c r="Q8" i="3"/>
  <c r="N23" i="3"/>
  <c r="P27" i="3"/>
  <c r="P7" i="3"/>
  <c r="Q7" i="3"/>
  <c r="N22" i="3"/>
  <c r="P26" i="3"/>
  <c r="R21" i="3"/>
  <c r="P25" i="3"/>
  <c r="R27" i="3"/>
  <c r="K60" i="3"/>
  <c r="I106" i="3"/>
  <c r="O5" i="3"/>
  <c r="R5" i="3"/>
  <c r="R26" i="3"/>
  <c r="O8" i="3"/>
  <c r="R8" i="3"/>
  <c r="J50" i="3"/>
  <c r="O7" i="3"/>
  <c r="R7" i="3"/>
  <c r="J68" i="3"/>
  <c r="L68" i="3"/>
  <c r="K50" i="3"/>
  <c r="K38" i="3"/>
  <c r="L38" i="3"/>
  <c r="J60" i="3"/>
  <c r="K76" i="3"/>
  <c r="F88" i="3"/>
  <c r="K88" i="3" s="1"/>
  <c r="K98" i="3"/>
  <c r="L60" i="3"/>
  <c r="J76" i="3"/>
  <c r="J98" i="3"/>
  <c r="I98" i="3"/>
  <c r="J96" i="3"/>
  <c r="L56" i="3"/>
  <c r="I96" i="3"/>
  <c r="G98" i="3"/>
  <c r="K56" i="3"/>
  <c r="J56" i="3"/>
  <c r="K96" i="3"/>
  <c r="J17" i="3"/>
  <c r="L17" i="3"/>
  <c r="I28" i="3"/>
  <c r="L28" i="3"/>
  <c r="J28" i="3"/>
  <c r="K28" i="3"/>
  <c r="J10" i="3"/>
  <c r="I17" i="3"/>
  <c r="I10" i="3"/>
  <c r="L10" i="3"/>
  <c r="K10" i="3"/>
  <c r="K17" i="3"/>
  <c r="P28" i="3" l="1"/>
  <c r="Q9" i="3"/>
  <c r="N28" i="3"/>
  <c r="Q28" i="3"/>
  <c r="P9" i="3"/>
  <c r="N9" i="3"/>
  <c r="R28" i="3"/>
  <c r="R9" i="3"/>
  <c r="O9" i="3"/>
  <c r="K85" i="3"/>
  <c r="L98" i="3"/>
  <c r="G88" i="3"/>
  <c r="L88" i="3" s="1"/>
  <c r="L85" i="3"/>
  <c r="I85" i="3"/>
  <c r="J85" i="3"/>
  <c r="O28" i="3"/>
</calcChain>
</file>

<file path=xl/sharedStrings.xml><?xml version="1.0" encoding="utf-8"?>
<sst xmlns="http://schemas.openxmlformats.org/spreadsheetml/2006/main" count="173" uniqueCount="93">
  <si>
    <t>Instructions</t>
  </si>
  <si>
    <t>Your report should cover the following areas:</t>
  </si>
  <si>
    <t>Identify the industry the company is in</t>
  </si>
  <si>
    <t>Identify two close peers for the company</t>
  </si>
  <si>
    <t>Identify the key revenue and cost drivers</t>
  </si>
  <si>
    <t>Format:</t>
  </si>
  <si>
    <t>The report should not exceed five pages</t>
  </si>
  <si>
    <r>
      <t xml:space="preserve">You are required to prepare a market research report for </t>
    </r>
    <r>
      <rPr>
        <b/>
        <sz val="11"/>
        <color theme="1"/>
        <rFont val="Calibri"/>
        <family val="2"/>
        <scheme val="minor"/>
      </rPr>
      <t>Visa Inc.</t>
    </r>
  </si>
  <si>
    <t>A SWOT grid for the company  (any additional explanations of the grid items can be discussed in bullets below the grid)</t>
  </si>
  <si>
    <t>A PESTEL grid for the industry Visa Inc. operates in (any additional explanations of the grid items can be discussed in bullets below the grid)</t>
  </si>
  <si>
    <t>Analysis on the competitive environment of the company and its peers, evaluating their performance and key strategies.</t>
  </si>
  <si>
    <t>You are free to use any publicly available data from company reports, news reports to industry research reports and ensure to include all the links to your sources at the end of the report</t>
  </si>
  <si>
    <t>The report should be in a word document format</t>
  </si>
  <si>
    <t>Identify the current industry/market trends in relation to the revenue and cost drivers</t>
  </si>
  <si>
    <t>Identify substitutes and new markets</t>
  </si>
  <si>
    <t>Revenue Break-Up</t>
  </si>
  <si>
    <t>U.S.</t>
  </si>
  <si>
    <t>International</t>
  </si>
  <si>
    <t>Worldwide</t>
  </si>
  <si>
    <t>Cost Break-Up</t>
  </si>
  <si>
    <t>VISA Inc.</t>
  </si>
  <si>
    <t>USD in Millions</t>
  </si>
  <si>
    <t>Service revenues</t>
  </si>
  <si>
    <t>Data processing revenues</t>
  </si>
  <si>
    <t>International transaction revenues</t>
  </si>
  <si>
    <t>Other revenues</t>
  </si>
  <si>
    <t>Client incentives</t>
  </si>
  <si>
    <t>Personnel</t>
  </si>
  <si>
    <t>Marketing</t>
  </si>
  <si>
    <t>Network and processing</t>
  </si>
  <si>
    <t>Professional fees</t>
  </si>
  <si>
    <t>Depreciation and amortization</t>
  </si>
  <si>
    <t>General and administrative</t>
  </si>
  <si>
    <t>Litigation provision</t>
  </si>
  <si>
    <t xml:space="preserve">Master Card Stock Price (USD) </t>
  </si>
  <si>
    <t>Payment network</t>
  </si>
  <si>
    <t xml:space="preserve">Revenue Drivers </t>
  </si>
  <si>
    <t>Value-added services and solutions</t>
  </si>
  <si>
    <t>Advertising and marketing</t>
  </si>
  <si>
    <t>Provision for litigation</t>
  </si>
  <si>
    <t>Cost Drivers(Key Operating Expenses)</t>
  </si>
  <si>
    <t>MasterCard Incorporated</t>
  </si>
  <si>
    <t>Domestic assessments</t>
  </si>
  <si>
    <t>Cross-border assessments</t>
  </si>
  <si>
    <t>Transaction processing assessments</t>
  </si>
  <si>
    <t>Other network assessments</t>
  </si>
  <si>
    <t>USA Markets</t>
  </si>
  <si>
    <t>International Markets</t>
  </si>
  <si>
    <t>Rebates &amp; Incentives (Contra Revenue)</t>
  </si>
  <si>
    <t>For the years ended December 31(USD in Millions)</t>
  </si>
  <si>
    <t>VISA Stock Performance(Price in USD)</t>
  </si>
  <si>
    <t>for the years ended September 30</t>
  </si>
  <si>
    <t>Dilluted Weighted Average Share Outstanding(Millions)</t>
  </si>
  <si>
    <t>Net Operating Income(EBIT)</t>
  </si>
  <si>
    <t>Net Income</t>
  </si>
  <si>
    <t>Accounts Receivable($ Millions)</t>
  </si>
  <si>
    <t>Dilluted Earnings per share($)</t>
  </si>
  <si>
    <t>Receivable Days</t>
  </si>
  <si>
    <t>Growth</t>
  </si>
  <si>
    <t>for the years ended September 30( USD)</t>
  </si>
  <si>
    <t>No.of Shares(Volume) as at 30 Sep in each Year</t>
  </si>
  <si>
    <t>American Express</t>
  </si>
  <si>
    <t>Discount revenue</t>
  </si>
  <si>
    <t>Net card fees</t>
  </si>
  <si>
    <t>Service fees and other revenue</t>
  </si>
  <si>
    <t>Processed revenue</t>
  </si>
  <si>
    <t>Net interest income</t>
  </si>
  <si>
    <t>Total Operating Revenue</t>
  </si>
  <si>
    <t>Total Net Revenue</t>
  </si>
  <si>
    <t>Card Member rewards</t>
  </si>
  <si>
    <t>Card Member services</t>
  </si>
  <si>
    <t>Salaries and employee benefits</t>
  </si>
  <si>
    <t>Other, net</t>
  </si>
  <si>
    <t>Marketing &amp; Business development</t>
  </si>
  <si>
    <t>Competitor Analysis</t>
  </si>
  <si>
    <t>Mastercard</t>
  </si>
  <si>
    <t>Visa</t>
  </si>
  <si>
    <t>Total transactions volume($ Billions)</t>
  </si>
  <si>
    <t>Total number of transactions processed(Billions)</t>
  </si>
  <si>
    <t>Number of Cards(Millions)</t>
  </si>
  <si>
    <t>Payment volume     ( $ Billions)</t>
  </si>
  <si>
    <t>American Express Company</t>
  </si>
  <si>
    <t>Visa Inc.</t>
  </si>
  <si>
    <t>Mastercard Incorporated</t>
  </si>
  <si>
    <t>For the years ended December 31</t>
  </si>
  <si>
    <t>Net Operating Income in $ millions</t>
  </si>
  <si>
    <t>Dilluted Weighted Average Shares Outstanding(Millions)</t>
  </si>
  <si>
    <t>Visa Inc</t>
  </si>
  <si>
    <t>Stock Performance($)                       (Year ended September 30)</t>
  </si>
  <si>
    <t>Net Operational Revenue                       ($ millions)</t>
  </si>
  <si>
    <t>Each Revenue Driver's Contribution</t>
  </si>
  <si>
    <t>Each Cost  Driver's Contribution</t>
  </si>
  <si>
    <t>GP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</si>
</sst>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b/>
      <sz val="18"/>
      <color theme="0"/>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sz val="10"/>
      <color theme="1"/>
      <name val="Cambria"/>
      <family val="1"/>
    </font>
    <font>
      <b/>
      <sz val="10"/>
      <color theme="1"/>
      <name val="Cambria"/>
      <family val="1"/>
    </font>
    <font>
      <b/>
      <sz val="11"/>
      <color theme="1"/>
      <name val="Cambria"/>
      <family val="1"/>
    </font>
    <font>
      <sz val="11"/>
      <color theme="1"/>
      <name val="Cambria"/>
      <family val="1"/>
    </font>
  </fonts>
  <fills count="9">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00B0F0"/>
        <bgColor indexed="64"/>
      </patternFill>
    </fill>
    <fill>
      <patternFill patternType="solid">
        <fgColor rgb="FF00B050"/>
        <bgColor indexed="64"/>
      </patternFill>
    </fill>
  </fills>
  <borders count="4">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9" fontId="5" fillId="0" borderId="0" applyFont="0" applyFill="0" applyBorder="0" applyAlignment="0" applyProtection="0"/>
  </cellStyleXfs>
  <cellXfs count="72">
    <xf numFmtId="0" fontId="0" fillId="0" borderId="0" xfId="0"/>
    <xf numFmtId="0" fontId="2"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1" fillId="0" borderId="0" xfId="0" applyFont="1" applyAlignment="1">
      <alignment wrapText="1"/>
    </xf>
    <xf numFmtId="0" fontId="0" fillId="0" borderId="0" xfId="0" applyFont="1"/>
    <xf numFmtId="0" fontId="1" fillId="0" borderId="0" xfId="0" applyFont="1" applyAlignment="1">
      <alignment horizontal="left" wrapText="1"/>
    </xf>
    <xf numFmtId="0" fontId="1" fillId="0" borderId="0" xfId="0" applyFont="1" applyAlignment="1">
      <alignment horizontal="left" indent="1"/>
    </xf>
    <xf numFmtId="0" fontId="0" fillId="0" borderId="0" xfId="0" applyFont="1" applyAlignment="1">
      <alignment horizontal="left" wrapText="1" indent="1"/>
    </xf>
    <xf numFmtId="0" fontId="1" fillId="0" borderId="0" xfId="0" applyFont="1"/>
    <xf numFmtId="3" fontId="0" fillId="0" borderId="0" xfId="0" applyNumberFormat="1"/>
    <xf numFmtId="3" fontId="1" fillId="0" borderId="1" xfId="0" applyNumberFormat="1" applyFont="1" applyBorder="1"/>
    <xf numFmtId="3" fontId="1" fillId="0" borderId="0" xfId="0" applyNumberFormat="1" applyFont="1"/>
    <xf numFmtId="3" fontId="1" fillId="0" borderId="2" xfId="0" applyNumberFormat="1" applyFont="1" applyBorder="1"/>
    <xf numFmtId="0" fontId="3" fillId="0" borderId="0" xfId="0" applyFont="1"/>
    <xf numFmtId="0" fontId="4" fillId="0" borderId="0" xfId="0" applyFont="1"/>
    <xf numFmtId="0" fontId="3" fillId="0" borderId="3" xfId="0" applyFont="1" applyBorder="1"/>
    <xf numFmtId="3" fontId="0" fillId="0" borderId="0" xfId="0" applyNumberFormat="1" applyFont="1"/>
    <xf numFmtId="3" fontId="1" fillId="0" borderId="0" xfId="0" applyNumberFormat="1" applyFont="1" applyBorder="1"/>
    <xf numFmtId="0" fontId="3" fillId="3" borderId="0" xfId="0" applyFont="1" applyFill="1"/>
    <xf numFmtId="0" fontId="1" fillId="3" borderId="0" xfId="0" applyFont="1" applyFill="1"/>
    <xf numFmtId="9" fontId="0" fillId="0" borderId="0" xfId="1" applyFont="1"/>
    <xf numFmtId="164" fontId="0" fillId="0" borderId="0" xfId="1" applyNumberFormat="1" applyFont="1"/>
    <xf numFmtId="164" fontId="1" fillId="0" borderId="0" xfId="1" applyNumberFormat="1" applyFont="1"/>
    <xf numFmtId="4" fontId="0" fillId="4" borderId="0" xfId="0" applyNumberFormat="1" applyFill="1"/>
    <xf numFmtId="0" fontId="3" fillId="5" borderId="0" xfId="0" applyFont="1" applyFill="1"/>
    <xf numFmtId="3" fontId="0" fillId="5" borderId="0" xfId="0" applyNumberFormat="1" applyFill="1"/>
    <xf numFmtId="3" fontId="1" fillId="5" borderId="1" xfId="0" applyNumberFormat="1" applyFont="1" applyFill="1" applyBorder="1"/>
    <xf numFmtId="3" fontId="1" fillId="0" borderId="0" xfId="0" applyNumberFormat="1" applyFont="1" applyFill="1"/>
    <xf numFmtId="0" fontId="1" fillId="5" borderId="0" xfId="0" applyFont="1" applyFill="1"/>
    <xf numFmtId="0" fontId="0" fillId="5" borderId="0" xfId="0" applyFill="1"/>
    <xf numFmtId="0" fontId="0" fillId="3" borderId="0" xfId="0" applyFill="1"/>
    <xf numFmtId="3" fontId="0" fillId="3" borderId="0" xfId="0" applyNumberFormat="1" applyFill="1"/>
    <xf numFmtId="3" fontId="1" fillId="3" borderId="0" xfId="0" applyNumberFormat="1" applyFont="1" applyFill="1"/>
    <xf numFmtId="3" fontId="0" fillId="3" borderId="0" xfId="0" applyNumberFormat="1" applyFont="1" applyFill="1" applyBorder="1"/>
    <xf numFmtId="3" fontId="0" fillId="3" borderId="0" xfId="0" applyNumberFormat="1" applyFont="1" applyFill="1"/>
    <xf numFmtId="9" fontId="1" fillId="0" borderId="0" xfId="1" applyFont="1"/>
    <xf numFmtId="9" fontId="0" fillId="4" borderId="0" xfId="1" applyFont="1" applyFill="1"/>
    <xf numFmtId="3" fontId="1" fillId="4" borderId="0" xfId="0" applyNumberFormat="1" applyFont="1" applyFill="1"/>
    <xf numFmtId="3" fontId="1" fillId="5" borderId="0" xfId="0" applyNumberFormat="1" applyFont="1" applyFill="1"/>
    <xf numFmtId="3" fontId="0" fillId="0" borderId="0" xfId="0" applyNumberFormat="1" applyFont="1" applyBorder="1"/>
    <xf numFmtId="0" fontId="1" fillId="0" borderId="0" xfId="0" applyFont="1" applyAlignment="1"/>
    <xf numFmtId="2" fontId="0" fillId="0" borderId="0" xfId="0" applyNumberFormat="1" applyFill="1"/>
    <xf numFmtId="2" fontId="0" fillId="0" borderId="0" xfId="0" applyNumberFormat="1"/>
    <xf numFmtId="0" fontId="6" fillId="0" borderId="0" xfId="0" applyFont="1"/>
    <xf numFmtId="0" fontId="7" fillId="0" borderId="0" xfId="0" applyFont="1"/>
    <xf numFmtId="0" fontId="7" fillId="0" borderId="0" xfId="0" applyFont="1" applyFill="1"/>
    <xf numFmtId="3" fontId="6" fillId="0" borderId="0" xfId="0" applyNumberFormat="1" applyFont="1" applyFill="1"/>
    <xf numFmtId="0" fontId="8" fillId="0" borderId="0" xfId="0" applyFont="1"/>
    <xf numFmtId="0" fontId="9" fillId="0" borderId="0" xfId="0" applyFont="1"/>
    <xf numFmtId="0" fontId="7" fillId="0" borderId="0" xfId="0" applyFont="1" applyAlignment="1">
      <alignment wrapText="1"/>
    </xf>
    <xf numFmtId="3" fontId="9" fillId="0" borderId="0" xfId="0" applyNumberFormat="1" applyFont="1"/>
    <xf numFmtId="164" fontId="0" fillId="3" borderId="0" xfId="1" applyNumberFormat="1" applyFont="1" applyFill="1"/>
    <xf numFmtId="164" fontId="1" fillId="3" borderId="0" xfId="0" applyNumberFormat="1" applyFont="1" applyFill="1"/>
    <xf numFmtId="0" fontId="0" fillId="0" borderId="0" xfId="0" applyFill="1"/>
    <xf numFmtId="9" fontId="0" fillId="5" borderId="0" xfId="1" applyFont="1" applyFill="1"/>
    <xf numFmtId="0" fontId="1" fillId="6" borderId="0" xfId="0" applyFont="1" applyFill="1"/>
    <xf numFmtId="0" fontId="0" fillId="6" borderId="0" xfId="0" applyFill="1"/>
    <xf numFmtId="9" fontId="0" fillId="6" borderId="0" xfId="1" applyFont="1" applyFill="1"/>
    <xf numFmtId="0" fontId="1" fillId="7" borderId="0" xfId="0" applyFont="1" applyFill="1"/>
    <xf numFmtId="0" fontId="0" fillId="7" borderId="0" xfId="0" applyFill="1"/>
    <xf numFmtId="9" fontId="0" fillId="7" borderId="0" xfId="1" applyFont="1" applyFill="1"/>
    <xf numFmtId="164" fontId="0" fillId="0" borderId="0" xfId="0" applyNumberFormat="1"/>
    <xf numFmtId="9" fontId="1" fillId="8" borderId="0" xfId="1" applyFont="1" applyFill="1"/>
    <xf numFmtId="9" fontId="1" fillId="5" borderId="0" xfId="1" applyFont="1" applyFill="1"/>
    <xf numFmtId="9" fontId="1" fillId="3" borderId="0" xfId="1" applyFont="1" applyFill="1"/>
    <xf numFmtId="0" fontId="1" fillId="5" borderId="0" xfId="0" applyFont="1" applyFill="1" applyAlignment="1">
      <alignment horizontal="center"/>
    </xf>
    <xf numFmtId="0" fontId="1" fillId="6" borderId="0" xfId="0" applyFont="1" applyFill="1" applyAlignment="1">
      <alignment horizontal="center"/>
    </xf>
    <xf numFmtId="0" fontId="1" fillId="7" borderId="0" xfId="0" applyFont="1" applyFill="1" applyAlignment="1">
      <alignment horizontal="center"/>
    </xf>
    <xf numFmtId="0" fontId="1" fillId="0" borderId="0" xfId="0" applyFont="1" applyFill="1"/>
    <xf numFmtId="3" fontId="0" fillId="0" borderId="0" xfId="0" applyNumberFormat="1" applyFill="1"/>
    <xf numFmtId="4" fontId="0" fillId="0" borderId="0" xfId="0" applyNumberForma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en-US" b="1">
                <a:latin typeface="Cambria" panose="02040503050406030204" pitchFamily="18" charset="0"/>
                <a:ea typeface="Cambria" panose="02040503050406030204" pitchFamily="18" charset="0"/>
              </a:rPr>
              <a:t>Trends in Revenue</a:t>
            </a:r>
            <a:r>
              <a:rPr lang="en-US" b="1" baseline="0">
                <a:latin typeface="Cambria" panose="02040503050406030204" pitchFamily="18" charset="0"/>
                <a:ea typeface="Cambria" panose="02040503050406030204" pitchFamily="18" charset="0"/>
              </a:rPr>
              <a:t> Drivers of Visa Inc. (</a:t>
            </a:r>
            <a:r>
              <a:rPr lang="en-US" sz="1200" b="1" baseline="0">
                <a:latin typeface="Cambria" panose="02040503050406030204" pitchFamily="18" charset="0"/>
                <a:ea typeface="Cambria" panose="02040503050406030204" pitchFamily="18" charset="0"/>
              </a:rPr>
              <a:t>2019-2023</a:t>
            </a:r>
            <a:r>
              <a:rPr lang="en-US" b="1" baseline="0">
                <a:latin typeface="Cambria" panose="02040503050406030204" pitchFamily="18" charset="0"/>
                <a:ea typeface="Cambria" panose="02040503050406030204" pitchFamily="18" charset="0"/>
              </a:rPr>
              <a:t>)   </a:t>
            </a:r>
            <a:r>
              <a:rPr lang="en-US" sz="1000" b="1" baseline="0">
                <a:latin typeface="Cambria" panose="02040503050406030204" pitchFamily="18" charset="0"/>
                <a:ea typeface="Cambria" panose="02040503050406030204" pitchFamily="18" charset="0"/>
              </a:rPr>
              <a:t>($ Millions)</a:t>
            </a:r>
            <a:endParaRPr lang="en-US" sz="1000" b="1">
              <a:latin typeface="Cambria" panose="02040503050406030204" pitchFamily="18" charset="0"/>
              <a:ea typeface="Cambria" panose="02040503050406030204" pitchFamily="18" charset="0"/>
            </a:endParaRPr>
          </a:p>
        </c:rich>
      </c:tx>
      <c:layout>
        <c:manualLayout>
          <c:xMode val="edge"/>
          <c:yMode val="edge"/>
          <c:x val="9.5574795574795576E-2"/>
          <c:y val="1.3888863187048741E-2"/>
        </c:manualLayout>
      </c:layout>
      <c:overlay val="0"/>
      <c:spPr>
        <a:solidFill>
          <a:srgbClr val="00B0F0"/>
        </a:solid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9.9555547980744827E-2"/>
          <c:y val="0.18462608448914511"/>
          <c:w val="0.87398942556422876"/>
          <c:h val="0.55975862887879324"/>
        </c:manualLayout>
      </c:layout>
      <c:lineChart>
        <c:grouping val="standard"/>
        <c:varyColors val="0"/>
        <c:ser>
          <c:idx val="0"/>
          <c:order val="0"/>
          <c:tx>
            <c:strRef>
              <c:f>'Peer Analysis'!$B$5</c:f>
              <c:strCache>
                <c:ptCount val="1"/>
                <c:pt idx="0">
                  <c:v>Service revenues</c:v>
                </c:pt>
              </c:strCache>
            </c:strRef>
          </c:tx>
          <c:spPr>
            <a:ln w="28575" cap="rnd">
              <a:solidFill>
                <a:schemeClr val="accent1"/>
              </a:solidFill>
              <a:round/>
            </a:ln>
            <a:effectLst/>
          </c:spPr>
          <c:marker>
            <c:symbol val="none"/>
          </c:marker>
          <c:dLbls>
            <c:dLbl>
              <c:idx val="0"/>
              <c:layout>
                <c:manualLayout>
                  <c:x val="-9.3175853018372709E-2"/>
                  <c:y val="2.934790319247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B1-4813-B281-6072000678C3}"/>
                </c:ext>
              </c:extLst>
            </c:dLbl>
            <c:dLbl>
              <c:idx val="1"/>
              <c:layout>
                <c:manualLayout>
                  <c:x val="-1.9017698545257599E-2"/>
                  <c:y val="4.57797064438625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3B1-4813-B281-6072000678C3}"/>
                </c:ext>
              </c:extLst>
            </c:dLbl>
            <c:dLbl>
              <c:idx val="2"/>
              <c:layout>
                <c:manualLayout>
                  <c:x val="-1.9907549435108491E-2"/>
                  <c:y val="4.5779706443862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3B1-4813-B281-6072000678C3}"/>
                </c:ext>
              </c:extLst>
            </c:dLbl>
            <c:dLbl>
              <c:idx val="3"/>
              <c:layout>
                <c:manualLayout>
                  <c:x val="-1.509754462510368E-2"/>
                  <c:y val="4.57797064438625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3B1-4813-B281-6072000678C3}"/>
                </c:ext>
              </c:extLst>
            </c:dLbl>
            <c:dLbl>
              <c:idx val="4"/>
              <c:layout>
                <c:manualLayout>
                  <c:x val="-2.7122556650115707E-2"/>
                  <c:y val="4.5779706443862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3B1-4813-B281-6072000678C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Analysis'!$C$4:$G$4</c:f>
              <c:numCache>
                <c:formatCode>General</c:formatCode>
                <c:ptCount val="5"/>
                <c:pt idx="0">
                  <c:v>2019</c:v>
                </c:pt>
                <c:pt idx="1">
                  <c:v>2020</c:v>
                </c:pt>
                <c:pt idx="2">
                  <c:v>2021</c:v>
                </c:pt>
                <c:pt idx="3">
                  <c:v>2022</c:v>
                </c:pt>
                <c:pt idx="4">
                  <c:v>2023</c:v>
                </c:pt>
              </c:numCache>
            </c:numRef>
          </c:cat>
          <c:val>
            <c:numRef>
              <c:f>'Peer Analysis'!$C$5:$G$5</c:f>
              <c:numCache>
                <c:formatCode>#,##0</c:formatCode>
                <c:ptCount val="5"/>
                <c:pt idx="0">
                  <c:v>9700</c:v>
                </c:pt>
                <c:pt idx="1">
                  <c:v>9804</c:v>
                </c:pt>
                <c:pt idx="2">
                  <c:v>11475</c:v>
                </c:pt>
                <c:pt idx="3">
                  <c:v>13361</c:v>
                </c:pt>
                <c:pt idx="4">
                  <c:v>14826</c:v>
                </c:pt>
              </c:numCache>
            </c:numRef>
          </c:val>
          <c:smooth val="0"/>
          <c:extLst>
            <c:ext xmlns:c16="http://schemas.microsoft.com/office/drawing/2014/chart" uri="{C3380CC4-5D6E-409C-BE32-E72D297353CC}">
              <c16:uniqueId val="{00000000-3963-4D44-AC99-16F58DA1EE01}"/>
            </c:ext>
          </c:extLst>
        </c:ser>
        <c:ser>
          <c:idx val="1"/>
          <c:order val="1"/>
          <c:tx>
            <c:strRef>
              <c:f>'Peer Analysis'!$B$6</c:f>
              <c:strCache>
                <c:ptCount val="1"/>
                <c:pt idx="0">
                  <c:v>Data processing revenues</c:v>
                </c:pt>
              </c:strCache>
            </c:strRef>
          </c:tx>
          <c:spPr>
            <a:ln w="28575" cap="rnd">
              <a:solidFill>
                <a:schemeClr val="accent2"/>
              </a:solidFill>
              <a:round/>
            </a:ln>
            <a:effectLst/>
          </c:spPr>
          <c:marker>
            <c:symbol val="none"/>
          </c:marker>
          <c:dLbls>
            <c:dLbl>
              <c:idx val="0"/>
              <c:layout>
                <c:manualLayout>
                  <c:x val="-5.1172580700139754E-2"/>
                  <c:y val="-7.71150815313773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B1-4813-B281-6072000678C3}"/>
                </c:ext>
              </c:extLst>
            </c:dLbl>
            <c:dLbl>
              <c:idx val="1"/>
              <c:layout>
                <c:manualLayout>
                  <c:x val="-5.1172580700139754E-2"/>
                  <c:y val="-8.49490024087764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B1-4813-B281-6072000678C3}"/>
                </c:ext>
              </c:extLst>
            </c:dLbl>
            <c:dLbl>
              <c:idx val="2"/>
              <c:layout>
                <c:manualLayout>
                  <c:x val="-5.3577583105142247E-2"/>
                  <c:y val="-8.49490024087764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B1-4813-B281-6072000678C3}"/>
                </c:ext>
              </c:extLst>
            </c:dLbl>
            <c:dLbl>
              <c:idx val="3"/>
              <c:layout>
                <c:manualLayout>
                  <c:x val="-5.1172580700139844E-2"/>
                  <c:y val="-5.7530279337879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B1-4813-B281-6072000678C3}"/>
                </c:ext>
              </c:extLst>
            </c:dLbl>
            <c:dLbl>
              <c:idx val="4"/>
              <c:layout>
                <c:manualLayout>
                  <c:x val="-4.3957573485132538E-2"/>
                  <c:y val="-6.53642002152786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3B1-4813-B281-6072000678C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Analysis'!$C$4:$G$4</c:f>
              <c:numCache>
                <c:formatCode>General</c:formatCode>
                <c:ptCount val="5"/>
                <c:pt idx="0">
                  <c:v>2019</c:v>
                </c:pt>
                <c:pt idx="1">
                  <c:v>2020</c:v>
                </c:pt>
                <c:pt idx="2">
                  <c:v>2021</c:v>
                </c:pt>
                <c:pt idx="3">
                  <c:v>2022</c:v>
                </c:pt>
                <c:pt idx="4">
                  <c:v>2023</c:v>
                </c:pt>
              </c:numCache>
            </c:numRef>
          </c:cat>
          <c:val>
            <c:numRef>
              <c:f>'Peer Analysis'!$C$6:$G$6</c:f>
              <c:numCache>
                <c:formatCode>#,##0</c:formatCode>
                <c:ptCount val="5"/>
                <c:pt idx="0">
                  <c:v>10333</c:v>
                </c:pt>
                <c:pt idx="1">
                  <c:v>10975</c:v>
                </c:pt>
                <c:pt idx="2">
                  <c:v>12792</c:v>
                </c:pt>
                <c:pt idx="3">
                  <c:v>14438</c:v>
                </c:pt>
                <c:pt idx="4">
                  <c:v>16007</c:v>
                </c:pt>
              </c:numCache>
            </c:numRef>
          </c:val>
          <c:smooth val="0"/>
          <c:extLst>
            <c:ext xmlns:c16="http://schemas.microsoft.com/office/drawing/2014/chart" uri="{C3380CC4-5D6E-409C-BE32-E72D297353CC}">
              <c16:uniqueId val="{00000001-3963-4D44-AC99-16F58DA1EE01}"/>
            </c:ext>
          </c:extLst>
        </c:ser>
        <c:ser>
          <c:idx val="2"/>
          <c:order val="2"/>
          <c:tx>
            <c:strRef>
              <c:f>'Peer Analysis'!$B$7</c:f>
              <c:strCache>
                <c:ptCount val="1"/>
                <c:pt idx="0">
                  <c:v>International transaction revenues</c:v>
                </c:pt>
              </c:strCache>
            </c:strRef>
          </c:tx>
          <c:spPr>
            <a:ln w="28575" cap="rnd">
              <a:solidFill>
                <a:schemeClr val="accent3"/>
              </a:solidFill>
              <a:round/>
            </a:ln>
            <a:effectLst/>
          </c:spPr>
          <c:marker>
            <c:symbol val="none"/>
          </c:marker>
          <c:dLbls>
            <c:dLbl>
              <c:idx val="0"/>
              <c:layout>
                <c:manualLayout>
                  <c:x val="-2.3827703355262412E-2"/>
                  <c:y val="4.57797064438625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3B1-4813-B281-6072000678C3}"/>
                </c:ext>
              </c:extLst>
            </c:dLbl>
            <c:dLbl>
              <c:idx val="1"/>
              <c:layout>
                <c:manualLayout>
                  <c:x val="-1.4207693735252835E-2"/>
                  <c:y val="4.5779706443862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3B1-4813-B281-6072000678C3}"/>
                </c:ext>
              </c:extLst>
            </c:dLbl>
            <c:dLbl>
              <c:idx val="2"/>
              <c:layout>
                <c:manualLayout>
                  <c:x val="-1.6612696140255283E-2"/>
                  <c:y val="4.5779706443862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3B1-4813-B281-6072000678C3}"/>
                </c:ext>
              </c:extLst>
            </c:dLbl>
            <c:dLbl>
              <c:idx val="3"/>
              <c:layout>
                <c:manualLayout>
                  <c:x val="-3.1042710570269624E-2"/>
                  <c:y val="4.9696666882562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3B1-4813-B281-6072000678C3}"/>
                </c:ext>
              </c:extLst>
            </c:dLbl>
            <c:dLbl>
              <c:idx val="4"/>
              <c:layout>
                <c:manualLayout>
                  <c:x val="-3.932178932178932E-2"/>
                  <c:y val="6.92814690760598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3B1-4813-B281-6072000678C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Analysis'!$C$4:$G$4</c:f>
              <c:numCache>
                <c:formatCode>General</c:formatCode>
                <c:ptCount val="5"/>
                <c:pt idx="0">
                  <c:v>2019</c:v>
                </c:pt>
                <c:pt idx="1">
                  <c:v>2020</c:v>
                </c:pt>
                <c:pt idx="2">
                  <c:v>2021</c:v>
                </c:pt>
                <c:pt idx="3">
                  <c:v>2022</c:v>
                </c:pt>
                <c:pt idx="4">
                  <c:v>2023</c:v>
                </c:pt>
              </c:numCache>
            </c:numRef>
          </c:cat>
          <c:val>
            <c:numRef>
              <c:f>'Peer Analysis'!$C$7:$G$7</c:f>
              <c:numCache>
                <c:formatCode>#,##0</c:formatCode>
                <c:ptCount val="5"/>
                <c:pt idx="0">
                  <c:v>7804</c:v>
                </c:pt>
                <c:pt idx="1">
                  <c:v>6299</c:v>
                </c:pt>
                <c:pt idx="2">
                  <c:v>6530</c:v>
                </c:pt>
                <c:pt idx="3">
                  <c:v>9815</c:v>
                </c:pt>
                <c:pt idx="4" formatCode="General">
                  <c:v>11638</c:v>
                </c:pt>
              </c:numCache>
            </c:numRef>
          </c:val>
          <c:smooth val="0"/>
          <c:extLst>
            <c:ext xmlns:c16="http://schemas.microsoft.com/office/drawing/2014/chart" uri="{C3380CC4-5D6E-409C-BE32-E72D297353CC}">
              <c16:uniqueId val="{00000002-3963-4D44-AC99-16F58DA1EE01}"/>
            </c:ext>
          </c:extLst>
        </c:ser>
        <c:ser>
          <c:idx val="3"/>
          <c:order val="3"/>
          <c:tx>
            <c:strRef>
              <c:f>'Peer Analysis'!$B$8</c:f>
              <c:strCache>
                <c:ptCount val="1"/>
                <c:pt idx="0">
                  <c:v>Other revenues</c:v>
                </c:pt>
              </c:strCache>
            </c:strRef>
          </c:tx>
          <c:spPr>
            <a:ln w="28575" cap="rnd">
              <a:solidFill>
                <a:schemeClr val="accent4"/>
              </a:solidFill>
              <a:round/>
            </a:ln>
            <a:effectLst/>
          </c:spPr>
          <c:marker>
            <c:symbol val="none"/>
          </c:marker>
          <c:dLbls>
            <c:dLbl>
              <c:idx val="0"/>
              <c:layout>
                <c:manualLayout>
                  <c:x val="-3.5852715380274437E-2"/>
                  <c:y val="-6.9281160653978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3B1-4813-B281-6072000678C3}"/>
                </c:ext>
              </c:extLst>
            </c:dLbl>
            <c:dLbl>
              <c:idx val="1"/>
              <c:layout>
                <c:manualLayout>
                  <c:x val="-2.3827703355262412E-2"/>
                  <c:y val="-4.5779398021780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3B1-4813-B281-6072000678C3}"/>
                </c:ext>
              </c:extLst>
            </c:dLbl>
            <c:dLbl>
              <c:idx val="2"/>
              <c:layout>
                <c:manualLayout>
                  <c:x val="-2.8637708165267221E-2"/>
                  <c:y val="-4.96963584604802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3B1-4813-B281-6072000678C3}"/>
                </c:ext>
              </c:extLst>
            </c:dLbl>
            <c:dLbl>
              <c:idx val="3"/>
              <c:layout>
                <c:manualLayout>
                  <c:x val="-4.0662720190279243E-2"/>
                  <c:y val="-5.36133188991799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3B1-4813-B281-6072000678C3}"/>
                </c:ext>
              </c:extLst>
            </c:dLbl>
            <c:dLbl>
              <c:idx val="4"/>
              <c:layout>
                <c:manualLayout>
                  <c:x val="-6.7291967291967292E-2"/>
                  <c:y val="-5.7530279337879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3B1-4813-B281-6072000678C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Analysis'!$C$4:$G$4</c:f>
              <c:numCache>
                <c:formatCode>General</c:formatCode>
                <c:ptCount val="5"/>
                <c:pt idx="0">
                  <c:v>2019</c:v>
                </c:pt>
                <c:pt idx="1">
                  <c:v>2020</c:v>
                </c:pt>
                <c:pt idx="2">
                  <c:v>2021</c:v>
                </c:pt>
                <c:pt idx="3">
                  <c:v>2022</c:v>
                </c:pt>
                <c:pt idx="4">
                  <c:v>2023</c:v>
                </c:pt>
              </c:numCache>
            </c:numRef>
          </c:cat>
          <c:val>
            <c:numRef>
              <c:f>'Peer Analysis'!$C$8:$G$8</c:f>
              <c:numCache>
                <c:formatCode>#,##0</c:formatCode>
                <c:ptCount val="5"/>
                <c:pt idx="0">
                  <c:v>1313</c:v>
                </c:pt>
                <c:pt idx="1">
                  <c:v>1432</c:v>
                </c:pt>
                <c:pt idx="2">
                  <c:v>1675</c:v>
                </c:pt>
                <c:pt idx="3">
                  <c:v>1991</c:v>
                </c:pt>
                <c:pt idx="4" formatCode="General">
                  <c:v>2479</c:v>
                </c:pt>
              </c:numCache>
            </c:numRef>
          </c:val>
          <c:smooth val="0"/>
          <c:extLst>
            <c:ext xmlns:c16="http://schemas.microsoft.com/office/drawing/2014/chart" uri="{C3380CC4-5D6E-409C-BE32-E72D297353CC}">
              <c16:uniqueId val="{00000003-3963-4D44-AC99-16F58DA1EE01}"/>
            </c:ext>
          </c:extLst>
        </c:ser>
        <c:dLbls>
          <c:showLegendKey val="0"/>
          <c:showVal val="0"/>
          <c:showCatName val="0"/>
          <c:showSerName val="0"/>
          <c:showPercent val="0"/>
          <c:showBubbleSize val="0"/>
        </c:dLbls>
        <c:smooth val="0"/>
        <c:axId val="1292498783"/>
        <c:axId val="1292497535"/>
      </c:lineChart>
      <c:catAx>
        <c:axId val="129249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92497535"/>
        <c:crosses val="autoZero"/>
        <c:auto val="1"/>
        <c:lblAlgn val="ctr"/>
        <c:lblOffset val="100"/>
        <c:noMultiLvlLbl val="0"/>
      </c:catAx>
      <c:valAx>
        <c:axId val="12924975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92498783"/>
        <c:crosses val="autoZero"/>
        <c:crossBetween val="between"/>
      </c:valAx>
      <c:spPr>
        <a:noFill/>
        <a:ln>
          <a:noFill/>
        </a:ln>
        <a:effectLst/>
      </c:spPr>
    </c:plotArea>
    <c:legend>
      <c:legendPos val="b"/>
      <c:layout>
        <c:manualLayout>
          <c:xMode val="edge"/>
          <c:yMode val="edge"/>
          <c:x val="5.4832729242178059E-2"/>
          <c:y val="0.84447569788206556"/>
          <c:w val="0.92400457518567758"/>
          <c:h val="0.1320225394857370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a:solidFill>
                  <a:schemeClr val="tx1"/>
                </a:solidFill>
                <a:latin typeface="Cambria" panose="02040503050406030204" pitchFamily="18" charset="0"/>
                <a:ea typeface="Cambria" panose="02040503050406030204" pitchFamily="18" charset="0"/>
              </a:rPr>
              <a:t>Trends in Cost Drivers of Visa Inc.(</a:t>
            </a:r>
            <a:r>
              <a:rPr lang="en-US" sz="1200" b="1">
                <a:solidFill>
                  <a:schemeClr val="tx1"/>
                </a:solidFill>
                <a:latin typeface="Cambria" panose="02040503050406030204" pitchFamily="18" charset="0"/>
                <a:ea typeface="Cambria" panose="02040503050406030204" pitchFamily="18" charset="0"/>
              </a:rPr>
              <a:t>2019-2023</a:t>
            </a:r>
            <a:r>
              <a:rPr lang="en-US" sz="1000" b="1">
                <a:solidFill>
                  <a:schemeClr val="tx1"/>
                </a:solidFill>
                <a:latin typeface="Cambria" panose="02040503050406030204" pitchFamily="18" charset="0"/>
                <a:ea typeface="Cambria" panose="02040503050406030204" pitchFamily="18" charset="0"/>
              </a:rPr>
              <a:t>)                      ($</a:t>
            </a:r>
            <a:r>
              <a:rPr lang="en-US" sz="1000" b="1" baseline="0">
                <a:solidFill>
                  <a:schemeClr val="tx1"/>
                </a:solidFill>
                <a:latin typeface="Cambria" panose="02040503050406030204" pitchFamily="18" charset="0"/>
                <a:ea typeface="Cambria" panose="02040503050406030204" pitchFamily="18" charset="0"/>
              </a:rPr>
              <a:t>  Millions</a:t>
            </a:r>
            <a:r>
              <a:rPr lang="en-US" sz="1400" b="1" baseline="0">
                <a:solidFill>
                  <a:schemeClr val="tx1"/>
                </a:solidFill>
                <a:latin typeface="Cambria" panose="02040503050406030204" pitchFamily="18" charset="0"/>
                <a:ea typeface="Cambria" panose="02040503050406030204" pitchFamily="18" charset="0"/>
              </a:rPr>
              <a:t>)</a:t>
            </a:r>
            <a:endParaRPr lang="en-US" sz="1400" b="1">
              <a:solidFill>
                <a:schemeClr val="tx1"/>
              </a:solidFill>
              <a:latin typeface="Cambria" panose="02040503050406030204" pitchFamily="18" charset="0"/>
              <a:ea typeface="Cambria" panose="02040503050406030204" pitchFamily="18" charset="0"/>
            </a:endParaRPr>
          </a:p>
        </c:rich>
      </c:tx>
      <c:layout>
        <c:manualLayout>
          <c:xMode val="edge"/>
          <c:yMode val="edge"/>
          <c:x val="0.12781910239943414"/>
          <c:y val="9.52377441583847E-3"/>
        </c:manualLayout>
      </c:layout>
      <c:overlay val="0"/>
      <c:spPr>
        <a:solidFill>
          <a:srgbClr val="00B0F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86817073397742E-2"/>
          <c:y val="0.1204203407158375"/>
          <c:w val="0.8638055555555556"/>
          <c:h val="0.56236326163927497"/>
        </c:manualLayout>
      </c:layout>
      <c:lineChart>
        <c:grouping val="standard"/>
        <c:varyColors val="0"/>
        <c:ser>
          <c:idx val="0"/>
          <c:order val="0"/>
          <c:tx>
            <c:strRef>
              <c:f>'Peer Analysis'!$B$21</c:f>
              <c:strCache>
                <c:ptCount val="1"/>
                <c:pt idx="0">
                  <c:v>Personnel</c:v>
                </c:pt>
              </c:strCache>
            </c:strRef>
          </c:tx>
          <c:spPr>
            <a:ln w="28575" cap="rnd">
              <a:solidFill>
                <a:schemeClr val="accent1"/>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Analysis'!$C$21:$G$21</c:f>
              <c:numCache>
                <c:formatCode>#,##0</c:formatCode>
                <c:ptCount val="5"/>
                <c:pt idx="0">
                  <c:v>3444</c:v>
                </c:pt>
                <c:pt idx="1">
                  <c:v>3785</c:v>
                </c:pt>
                <c:pt idx="2">
                  <c:v>4240</c:v>
                </c:pt>
                <c:pt idx="3">
                  <c:v>4990</c:v>
                </c:pt>
                <c:pt idx="4">
                  <c:v>5831</c:v>
                </c:pt>
              </c:numCache>
            </c:numRef>
          </c:val>
          <c:smooth val="0"/>
          <c:extLst>
            <c:ext xmlns:c16="http://schemas.microsoft.com/office/drawing/2014/chart" uri="{C3380CC4-5D6E-409C-BE32-E72D297353CC}">
              <c16:uniqueId val="{00000000-8A87-48E7-B7D3-72B060FCAE69}"/>
            </c:ext>
          </c:extLst>
        </c:ser>
        <c:ser>
          <c:idx val="1"/>
          <c:order val="1"/>
          <c:tx>
            <c:strRef>
              <c:f>'Peer Analysis'!$B$22</c:f>
              <c:strCache>
                <c:ptCount val="1"/>
                <c:pt idx="0">
                  <c:v>Marketing</c:v>
                </c:pt>
              </c:strCache>
            </c:strRef>
          </c:tx>
          <c:spPr>
            <a:ln w="28575" cap="rnd">
              <a:solidFill>
                <a:schemeClr val="accent2"/>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Analysis'!$C$22:$G$22</c:f>
              <c:numCache>
                <c:formatCode>#,##0</c:formatCode>
                <c:ptCount val="5"/>
                <c:pt idx="0">
                  <c:v>1105</c:v>
                </c:pt>
                <c:pt idx="1">
                  <c:v>971</c:v>
                </c:pt>
                <c:pt idx="2">
                  <c:v>1136</c:v>
                </c:pt>
                <c:pt idx="3">
                  <c:v>1336</c:v>
                </c:pt>
                <c:pt idx="4">
                  <c:v>1341</c:v>
                </c:pt>
              </c:numCache>
            </c:numRef>
          </c:val>
          <c:smooth val="0"/>
          <c:extLst>
            <c:ext xmlns:c16="http://schemas.microsoft.com/office/drawing/2014/chart" uri="{C3380CC4-5D6E-409C-BE32-E72D297353CC}">
              <c16:uniqueId val="{00000001-8A87-48E7-B7D3-72B060FCAE69}"/>
            </c:ext>
          </c:extLst>
        </c:ser>
        <c:ser>
          <c:idx val="2"/>
          <c:order val="2"/>
          <c:tx>
            <c:strRef>
              <c:f>'Peer Analysis'!$B$23</c:f>
              <c:strCache>
                <c:ptCount val="1"/>
                <c:pt idx="0">
                  <c:v>Network and processing</c:v>
                </c:pt>
              </c:strCache>
            </c:strRef>
          </c:tx>
          <c:spPr>
            <a:ln w="28575" cap="rnd">
              <a:solidFill>
                <a:schemeClr val="accent3"/>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Analysis'!$C$23:$G$23</c:f>
              <c:numCache>
                <c:formatCode>General</c:formatCode>
                <c:ptCount val="5"/>
                <c:pt idx="0" formatCode="#,##0">
                  <c:v>721</c:v>
                </c:pt>
                <c:pt idx="1">
                  <c:v>727</c:v>
                </c:pt>
                <c:pt idx="2" formatCode="#,##0">
                  <c:v>730</c:v>
                </c:pt>
                <c:pt idx="3" formatCode="#,##0">
                  <c:v>743</c:v>
                </c:pt>
                <c:pt idx="4" formatCode="#,##0">
                  <c:v>736</c:v>
                </c:pt>
              </c:numCache>
            </c:numRef>
          </c:val>
          <c:smooth val="0"/>
          <c:extLst>
            <c:ext xmlns:c16="http://schemas.microsoft.com/office/drawing/2014/chart" uri="{C3380CC4-5D6E-409C-BE32-E72D297353CC}">
              <c16:uniqueId val="{00000002-8A87-48E7-B7D3-72B060FCAE69}"/>
            </c:ext>
          </c:extLst>
        </c:ser>
        <c:ser>
          <c:idx val="3"/>
          <c:order val="3"/>
          <c:tx>
            <c:strRef>
              <c:f>'Peer Analysis'!$B$24</c:f>
              <c:strCache>
                <c:ptCount val="1"/>
                <c:pt idx="0">
                  <c:v>Professional fees</c:v>
                </c:pt>
              </c:strCache>
            </c:strRef>
          </c:tx>
          <c:spPr>
            <a:ln w="28575" cap="rnd">
              <a:solidFill>
                <a:schemeClr val="accent4"/>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Analysis'!$C$24:$G$24</c:f>
              <c:numCache>
                <c:formatCode>#,##0</c:formatCode>
                <c:ptCount val="5"/>
                <c:pt idx="0">
                  <c:v>454</c:v>
                </c:pt>
                <c:pt idx="1">
                  <c:v>408</c:v>
                </c:pt>
                <c:pt idx="2">
                  <c:v>403</c:v>
                </c:pt>
                <c:pt idx="3">
                  <c:v>505</c:v>
                </c:pt>
                <c:pt idx="4">
                  <c:v>545</c:v>
                </c:pt>
              </c:numCache>
            </c:numRef>
          </c:val>
          <c:smooth val="0"/>
          <c:extLst>
            <c:ext xmlns:c16="http://schemas.microsoft.com/office/drawing/2014/chart" uri="{C3380CC4-5D6E-409C-BE32-E72D297353CC}">
              <c16:uniqueId val="{00000003-8A87-48E7-B7D3-72B060FCAE69}"/>
            </c:ext>
          </c:extLst>
        </c:ser>
        <c:ser>
          <c:idx val="4"/>
          <c:order val="4"/>
          <c:tx>
            <c:strRef>
              <c:f>'Peer Analysis'!$B$25</c:f>
              <c:strCache>
                <c:ptCount val="1"/>
                <c:pt idx="0">
                  <c:v>Depreciation and amortization</c:v>
                </c:pt>
              </c:strCache>
            </c:strRef>
          </c:tx>
          <c:spPr>
            <a:ln w="28575" cap="rnd">
              <a:solidFill>
                <a:schemeClr val="accent5"/>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Analysis'!$C$25:$G$25</c:f>
              <c:numCache>
                <c:formatCode>#,##0</c:formatCode>
                <c:ptCount val="5"/>
                <c:pt idx="0">
                  <c:v>656</c:v>
                </c:pt>
                <c:pt idx="1">
                  <c:v>767</c:v>
                </c:pt>
                <c:pt idx="2">
                  <c:v>804</c:v>
                </c:pt>
                <c:pt idx="3">
                  <c:v>861</c:v>
                </c:pt>
                <c:pt idx="4">
                  <c:v>943</c:v>
                </c:pt>
              </c:numCache>
            </c:numRef>
          </c:val>
          <c:smooth val="0"/>
          <c:extLst>
            <c:ext xmlns:c16="http://schemas.microsoft.com/office/drawing/2014/chart" uri="{C3380CC4-5D6E-409C-BE32-E72D297353CC}">
              <c16:uniqueId val="{00000004-8A87-48E7-B7D3-72B060FCAE69}"/>
            </c:ext>
          </c:extLst>
        </c:ser>
        <c:ser>
          <c:idx val="5"/>
          <c:order val="5"/>
          <c:tx>
            <c:strRef>
              <c:f>'Peer Analysis'!$B$26</c:f>
              <c:strCache>
                <c:ptCount val="1"/>
                <c:pt idx="0">
                  <c:v>General and administrative</c:v>
                </c:pt>
              </c:strCache>
            </c:strRef>
          </c:tx>
          <c:spPr>
            <a:ln w="28575" cap="rnd">
              <a:solidFill>
                <a:schemeClr val="accent6"/>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Analysis'!$C$26:$G$26</c:f>
              <c:numCache>
                <c:formatCode>#,##0</c:formatCode>
                <c:ptCount val="5"/>
                <c:pt idx="0">
                  <c:v>1196</c:v>
                </c:pt>
                <c:pt idx="1">
                  <c:v>1096</c:v>
                </c:pt>
                <c:pt idx="2">
                  <c:v>985</c:v>
                </c:pt>
                <c:pt idx="3">
                  <c:v>1194</c:v>
                </c:pt>
                <c:pt idx="4">
                  <c:v>1330</c:v>
                </c:pt>
              </c:numCache>
            </c:numRef>
          </c:val>
          <c:smooth val="0"/>
          <c:extLst>
            <c:ext xmlns:c16="http://schemas.microsoft.com/office/drawing/2014/chart" uri="{C3380CC4-5D6E-409C-BE32-E72D297353CC}">
              <c16:uniqueId val="{00000005-8A87-48E7-B7D3-72B060FCAE69}"/>
            </c:ext>
          </c:extLst>
        </c:ser>
        <c:ser>
          <c:idx val="6"/>
          <c:order val="6"/>
          <c:tx>
            <c:strRef>
              <c:f>'Peer Analysis'!$B$27</c:f>
              <c:strCache>
                <c:ptCount val="1"/>
                <c:pt idx="0">
                  <c:v>Litigation provision</c:v>
                </c:pt>
              </c:strCache>
            </c:strRef>
          </c:tx>
          <c:spPr>
            <a:ln w="28575" cap="rnd">
              <a:solidFill>
                <a:schemeClr val="accent1">
                  <a:lumMod val="60000"/>
                </a:schemeClr>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Analysis'!$C$27:$G$27</c:f>
              <c:numCache>
                <c:formatCode>#,##0</c:formatCode>
                <c:ptCount val="5"/>
                <c:pt idx="0">
                  <c:v>400</c:v>
                </c:pt>
                <c:pt idx="1">
                  <c:v>11</c:v>
                </c:pt>
                <c:pt idx="2">
                  <c:v>3</c:v>
                </c:pt>
                <c:pt idx="3">
                  <c:v>868</c:v>
                </c:pt>
                <c:pt idx="4">
                  <c:v>927</c:v>
                </c:pt>
              </c:numCache>
            </c:numRef>
          </c:val>
          <c:smooth val="0"/>
          <c:extLst>
            <c:ext xmlns:c16="http://schemas.microsoft.com/office/drawing/2014/chart" uri="{C3380CC4-5D6E-409C-BE32-E72D297353CC}">
              <c16:uniqueId val="{00000006-8A87-48E7-B7D3-72B060FCAE69}"/>
            </c:ext>
          </c:extLst>
        </c:ser>
        <c:dLbls>
          <c:showLegendKey val="0"/>
          <c:showVal val="0"/>
          <c:showCatName val="0"/>
          <c:showSerName val="0"/>
          <c:showPercent val="0"/>
          <c:showBubbleSize val="0"/>
        </c:dLbls>
        <c:smooth val="0"/>
        <c:axId val="1502085983"/>
        <c:axId val="1502087231"/>
      </c:lineChart>
      <c:catAx>
        <c:axId val="150208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502087231"/>
        <c:crosses val="autoZero"/>
        <c:auto val="1"/>
        <c:lblAlgn val="ctr"/>
        <c:lblOffset val="100"/>
        <c:noMultiLvlLbl val="0"/>
      </c:catAx>
      <c:valAx>
        <c:axId val="15020872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502085983"/>
        <c:crosses val="autoZero"/>
        <c:crossBetween val="between"/>
      </c:valAx>
      <c:spPr>
        <a:noFill/>
        <a:ln>
          <a:noFill/>
        </a:ln>
        <a:effectLst/>
      </c:spPr>
    </c:plotArea>
    <c:legend>
      <c:legendPos val="b"/>
      <c:layout>
        <c:manualLayout>
          <c:xMode val="edge"/>
          <c:yMode val="edge"/>
          <c:x val="0.14408834533981124"/>
          <c:y val="0.79191166540424063"/>
          <c:w val="0.76146869939129957"/>
          <c:h val="0.1844322278621778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US" sz="1100" b="1" baseline="0">
                <a:solidFill>
                  <a:schemeClr val="tx1"/>
                </a:solidFill>
                <a:latin typeface="Cambria" panose="02040503050406030204" pitchFamily="18" charset="0"/>
                <a:ea typeface="Cambria" panose="02040503050406030204" pitchFamily="18" charset="0"/>
              </a:rPr>
              <a:t>Comparison of Operational Data with two Competitors in 2020                                  </a:t>
            </a:r>
            <a:endParaRPr lang="en-US" sz="1100" b="1">
              <a:solidFill>
                <a:schemeClr val="tx1"/>
              </a:solidFill>
              <a:latin typeface="Cambria" panose="02040503050406030204" pitchFamily="18" charset="0"/>
              <a:ea typeface="Cambria" panose="02040503050406030204" pitchFamily="18" charset="0"/>
            </a:endParaRPr>
          </a:p>
        </c:rich>
      </c:tx>
      <c:layout>
        <c:manualLayout>
          <c:xMode val="edge"/>
          <c:yMode val="edge"/>
          <c:x val="8.8326428559175191E-2"/>
          <c:y val="1.7881744525017378E-2"/>
        </c:manualLayout>
      </c:layout>
      <c:overlay val="0"/>
      <c:spPr>
        <a:solidFill>
          <a:srgbClr val="92D050"/>
        </a:solidFill>
        <a:ln>
          <a:noFill/>
        </a:ln>
        <a:effectLst/>
      </c:spPr>
      <c:txPr>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0.1010134977050073"/>
          <c:y val="0.16661687051964355"/>
          <c:w val="0.88794765911856788"/>
          <c:h val="0.59094488188976368"/>
        </c:manualLayout>
      </c:layout>
      <c:barChart>
        <c:barDir val="col"/>
        <c:grouping val="clustered"/>
        <c:varyColors val="0"/>
        <c:ser>
          <c:idx val="2"/>
          <c:order val="2"/>
          <c:tx>
            <c:strRef>
              <c:f>'Peer Comparison'!$E$30</c:f>
              <c:strCache>
                <c:ptCount val="1"/>
                <c:pt idx="0">
                  <c:v>Visa</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Comparison'!$E$31:$E$34</c:f>
              <c:numCache>
                <c:formatCode>#,##0</c:formatCode>
                <c:ptCount val="4"/>
                <c:pt idx="0">
                  <c:v>8911</c:v>
                </c:pt>
                <c:pt idx="1">
                  <c:v>11383</c:v>
                </c:pt>
                <c:pt idx="2">
                  <c:v>205</c:v>
                </c:pt>
                <c:pt idx="3">
                  <c:v>3586</c:v>
                </c:pt>
              </c:numCache>
            </c:numRef>
          </c:val>
          <c:extLst>
            <c:ext xmlns:c16="http://schemas.microsoft.com/office/drawing/2014/chart" uri="{C3380CC4-5D6E-409C-BE32-E72D297353CC}">
              <c16:uniqueId val="{00000002-6D71-414B-AEEF-F6D55CAE628F}"/>
            </c:ext>
          </c:extLst>
        </c:ser>
        <c:ser>
          <c:idx val="3"/>
          <c:order val="3"/>
          <c:tx>
            <c:strRef>
              <c:f>'Peer Comparison'!$F$30</c:f>
              <c:strCache>
                <c:ptCount val="1"/>
                <c:pt idx="0">
                  <c:v>Mastercard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Comparison'!$F$31:$F$34</c:f>
              <c:numCache>
                <c:formatCode>#,##0</c:formatCode>
                <c:ptCount val="4"/>
                <c:pt idx="0">
                  <c:v>4743</c:v>
                </c:pt>
                <c:pt idx="1">
                  <c:v>6337</c:v>
                </c:pt>
                <c:pt idx="2">
                  <c:v>126</c:v>
                </c:pt>
                <c:pt idx="3">
                  <c:v>2334</c:v>
                </c:pt>
              </c:numCache>
            </c:numRef>
          </c:val>
          <c:extLst>
            <c:ext xmlns:c16="http://schemas.microsoft.com/office/drawing/2014/chart" uri="{C3380CC4-5D6E-409C-BE32-E72D297353CC}">
              <c16:uniqueId val="{00000003-6D71-414B-AEEF-F6D55CAE628F}"/>
            </c:ext>
          </c:extLst>
        </c:ser>
        <c:ser>
          <c:idx val="4"/>
          <c:order val="4"/>
          <c:tx>
            <c:strRef>
              <c:f>'Peer Comparison'!$G$30</c:f>
              <c:strCache>
                <c:ptCount val="1"/>
                <c:pt idx="0">
                  <c:v>American Express</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Comparison'!$G$31:$G$34</c:f>
              <c:numCache>
                <c:formatCode>#,##0</c:formatCode>
                <c:ptCount val="4"/>
                <c:pt idx="0">
                  <c:v>1005</c:v>
                </c:pt>
                <c:pt idx="1">
                  <c:v>1011</c:v>
                </c:pt>
                <c:pt idx="2">
                  <c:v>9</c:v>
                </c:pt>
                <c:pt idx="3">
                  <c:v>112</c:v>
                </c:pt>
              </c:numCache>
            </c:numRef>
          </c:val>
          <c:extLst>
            <c:ext xmlns:c16="http://schemas.microsoft.com/office/drawing/2014/chart" uri="{C3380CC4-5D6E-409C-BE32-E72D297353CC}">
              <c16:uniqueId val="{00000004-6D71-414B-AEEF-F6D55CAE628F}"/>
            </c:ext>
          </c:extLst>
        </c:ser>
        <c:dLbls>
          <c:dLblPos val="outEnd"/>
          <c:showLegendKey val="0"/>
          <c:showVal val="1"/>
          <c:showCatName val="0"/>
          <c:showSerName val="0"/>
          <c:showPercent val="0"/>
          <c:showBubbleSize val="0"/>
        </c:dLbls>
        <c:gapWidth val="219"/>
        <c:overlap val="-27"/>
        <c:axId val="401059504"/>
        <c:axId val="401054928"/>
        <c:extLst>
          <c:ext xmlns:c15="http://schemas.microsoft.com/office/drawing/2012/chart" uri="{02D57815-91ED-43cb-92C2-25804820EDAC}">
            <c15:filteredBarSeries>
              <c15:ser>
                <c:idx val="0"/>
                <c:order val="0"/>
                <c:tx>
                  <c:strRef>
                    <c:extLst>
                      <c:ext uri="{02D57815-91ED-43cb-92C2-25804820EDAC}">
                        <c15:formulaRef>
                          <c15:sqref>'Peer Comparison'!$C$30</c15:sqref>
                        </c15:formulaRef>
                      </c:ext>
                    </c:extLst>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'Peer Comparison'!$B$31:$B$34</c15:sqref>
                        </c15:formulaRef>
                      </c:ext>
                    </c:extLst>
                    <c:strCache>
                      <c:ptCount val="4"/>
                      <c:pt idx="0">
                        <c:v>Payment volume     ( $ Billions)</c:v>
                      </c:pt>
                      <c:pt idx="1">
                        <c:v>Total transactions volume($ Billions)</c:v>
                      </c:pt>
                      <c:pt idx="2">
                        <c:v>Total number of transactions processed(Billions)</c:v>
                      </c:pt>
                      <c:pt idx="3">
                        <c:v>Number of Cards(Millions)</c:v>
                      </c:pt>
                    </c:strCache>
                  </c:strRef>
                </c:cat>
                <c:val>
                  <c:numRef>
                    <c:extLst>
                      <c:ext uri="{02D57815-91ED-43cb-92C2-25804820EDAC}">
                        <c15:formulaRef>
                          <c15:sqref>'Peer Comparison'!$C$31:$C$34</c15:sqref>
                        </c15:formulaRef>
                      </c:ext>
                    </c:extLst>
                    <c:numCache>
                      <c:formatCode>General</c:formatCode>
                      <c:ptCount val="4"/>
                    </c:numCache>
                  </c:numRef>
                </c:val>
                <c:extLst>
                  <c:ext xmlns:c16="http://schemas.microsoft.com/office/drawing/2014/chart" uri="{C3380CC4-5D6E-409C-BE32-E72D297353CC}">
                    <c16:uniqueId val="{00000000-6D71-414B-AEEF-F6D55CAE628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'Peer Comparison'!$D$30</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'Peer Comparison'!$B$31:$B$34</c15:sqref>
                        </c15:formulaRef>
                      </c:ext>
                    </c:extLst>
                    <c:strCache>
                      <c:ptCount val="4"/>
                      <c:pt idx="0">
                        <c:v>Payment volume     ( $ Billions)</c:v>
                      </c:pt>
                      <c:pt idx="1">
                        <c:v>Total transactions volume($ Billions)</c:v>
                      </c:pt>
                      <c:pt idx="2">
                        <c:v>Total number of transactions processed(Billions)</c:v>
                      </c:pt>
                      <c:pt idx="3">
                        <c:v>Number of Cards(Millions)</c:v>
                      </c:pt>
                    </c:strCache>
                  </c:strRef>
                </c:cat>
                <c:val>
                  <c:numRef>
                    <c:extLst xmlns:c15="http://schemas.microsoft.com/office/drawing/2012/chart">
                      <c:ext xmlns:c15="http://schemas.microsoft.com/office/drawing/2012/chart" uri="{02D57815-91ED-43cb-92C2-25804820EDAC}">
                        <c15:formulaRef>
                          <c15:sqref>'Peer Comparison'!$D$31:$D$34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6D71-414B-AEEF-F6D55CAE628F}"/>
                  </c:ext>
                </c:extLst>
              </c15:ser>
            </c15:filteredBarSeries>
          </c:ext>
        </c:extLst>
      </c:barChart>
      <c:catAx>
        <c:axId val="401059504"/>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4928"/>
        <c:crosses val="autoZero"/>
        <c:auto val="0"/>
        <c:lblAlgn val="ctr"/>
        <c:lblOffset val="100"/>
        <c:noMultiLvlLbl val="0"/>
      </c:catAx>
      <c:valAx>
        <c:axId val="401054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950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US" sz="1100" b="1">
                <a:solidFill>
                  <a:schemeClr val="tx1"/>
                </a:solidFill>
                <a:latin typeface="Cambria" panose="02040503050406030204" pitchFamily="18" charset="0"/>
                <a:ea typeface="Cambria" panose="02040503050406030204" pitchFamily="18" charset="0"/>
              </a:rPr>
              <a:t>Comparison of </a:t>
            </a:r>
            <a:r>
              <a:rPr lang="en-US" sz="1100" b="1" baseline="0">
                <a:solidFill>
                  <a:schemeClr val="tx1"/>
                </a:solidFill>
                <a:latin typeface="Cambria" panose="02040503050406030204" pitchFamily="18" charset="0"/>
                <a:ea typeface="Cambria" panose="02040503050406030204" pitchFamily="18" charset="0"/>
              </a:rPr>
              <a:t>Operational Data with two Competitors in 2021</a:t>
            </a:r>
            <a:endParaRPr lang="en-US" sz="1100" b="1">
              <a:solidFill>
                <a:schemeClr val="tx1"/>
              </a:solidFill>
              <a:latin typeface="Cambria" panose="02040503050406030204" pitchFamily="18" charset="0"/>
              <a:ea typeface="Cambria" panose="02040503050406030204" pitchFamily="18" charset="0"/>
            </a:endParaRPr>
          </a:p>
        </c:rich>
      </c:tx>
      <c:overlay val="0"/>
      <c:spPr>
        <a:solidFill>
          <a:srgbClr val="92D050"/>
        </a:solidFill>
        <a:ln>
          <a:noFill/>
        </a:ln>
        <a:effectLst/>
      </c:spPr>
      <c:txPr>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8.7833934892880799E-2"/>
          <c:y val="0.13697241403328805"/>
          <c:w val="0.88794765911856788"/>
          <c:h val="0.62058926892280808"/>
        </c:manualLayout>
      </c:layout>
      <c:barChart>
        <c:barDir val="col"/>
        <c:grouping val="clustered"/>
        <c:varyColors val="0"/>
        <c:ser>
          <c:idx val="0"/>
          <c:order val="0"/>
          <c:tx>
            <c:strRef>
              <c:f>'Peer Comparison'!$J$30</c:f>
              <c:strCache>
                <c:ptCount val="1"/>
                <c:pt idx="0">
                  <c:v>Visa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Comparison'!$J$31:$J$34</c:f>
              <c:numCache>
                <c:formatCode>#,##0</c:formatCode>
                <c:ptCount val="4"/>
                <c:pt idx="0">
                  <c:v>10894</c:v>
                </c:pt>
                <c:pt idx="1">
                  <c:v>13508</c:v>
                </c:pt>
                <c:pt idx="2">
                  <c:v>244</c:v>
                </c:pt>
                <c:pt idx="3">
                  <c:v>3936</c:v>
                </c:pt>
              </c:numCache>
            </c:numRef>
          </c:val>
          <c:extLst>
            <c:ext xmlns:c16="http://schemas.microsoft.com/office/drawing/2014/chart" uri="{C3380CC4-5D6E-409C-BE32-E72D297353CC}">
              <c16:uniqueId val="{00000003-CAFE-4E25-A65D-47FFF445D84E}"/>
            </c:ext>
          </c:extLst>
        </c:ser>
        <c:ser>
          <c:idx val="1"/>
          <c:order val="1"/>
          <c:tx>
            <c:strRef>
              <c:f>'Peer Comparison'!$K$30</c:f>
              <c:strCache>
                <c:ptCount val="1"/>
                <c:pt idx="0">
                  <c:v>Mastercard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Comparison'!$K$31:$K$34</c:f>
              <c:numCache>
                <c:formatCode>#,##0</c:formatCode>
                <c:ptCount val="4"/>
                <c:pt idx="0">
                  <c:v>5975</c:v>
                </c:pt>
                <c:pt idx="1">
                  <c:v>7723</c:v>
                </c:pt>
                <c:pt idx="2">
                  <c:v>140</c:v>
                </c:pt>
                <c:pt idx="3">
                  <c:v>2579</c:v>
                </c:pt>
              </c:numCache>
            </c:numRef>
          </c:val>
          <c:extLst>
            <c:ext xmlns:c16="http://schemas.microsoft.com/office/drawing/2014/chart" uri="{C3380CC4-5D6E-409C-BE32-E72D297353CC}">
              <c16:uniqueId val="{00000004-CAFE-4E25-A65D-47FFF445D84E}"/>
            </c:ext>
          </c:extLst>
        </c:ser>
        <c:ser>
          <c:idx val="2"/>
          <c:order val="2"/>
          <c:tx>
            <c:strRef>
              <c:f>'Peer Comparison'!$L$30</c:f>
              <c:strCache>
                <c:ptCount val="1"/>
                <c:pt idx="0">
                  <c:v>American Express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Comparison'!$L$31:$L$34</c:f>
              <c:numCache>
                <c:formatCode>#,##0</c:formatCode>
                <c:ptCount val="4"/>
                <c:pt idx="0">
                  <c:v>1274</c:v>
                </c:pt>
                <c:pt idx="1">
                  <c:v>1284</c:v>
                </c:pt>
                <c:pt idx="2">
                  <c:v>9</c:v>
                </c:pt>
                <c:pt idx="3">
                  <c:v>122</c:v>
                </c:pt>
              </c:numCache>
            </c:numRef>
          </c:val>
          <c:extLst>
            <c:ext xmlns:c16="http://schemas.microsoft.com/office/drawing/2014/chart" uri="{C3380CC4-5D6E-409C-BE32-E72D297353CC}">
              <c16:uniqueId val="{0000000B-CAFE-4E25-A65D-47FFF445D84E}"/>
            </c:ext>
          </c:extLst>
        </c:ser>
        <c:dLbls>
          <c:dLblPos val="outEnd"/>
          <c:showLegendKey val="0"/>
          <c:showVal val="1"/>
          <c:showCatName val="0"/>
          <c:showSerName val="0"/>
          <c:showPercent val="0"/>
          <c:showBubbleSize val="0"/>
        </c:dLbls>
        <c:gapWidth val="219"/>
        <c:overlap val="-27"/>
        <c:axId val="401059504"/>
        <c:axId val="401054928"/>
        <c:extLst/>
      </c:barChart>
      <c:catAx>
        <c:axId val="401059504"/>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4928"/>
        <c:crosses val="autoZero"/>
        <c:auto val="0"/>
        <c:lblAlgn val="ctr"/>
        <c:lblOffset val="100"/>
        <c:noMultiLvlLbl val="0"/>
      </c:catAx>
      <c:valAx>
        <c:axId val="401054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950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US" sz="1100" b="1" i="0" baseline="0">
                <a:solidFill>
                  <a:schemeClr val="tx1"/>
                </a:solidFill>
                <a:effectLst/>
              </a:rPr>
              <a:t>Comparison of Operational Data with two Competitors in 2022</a:t>
            </a:r>
            <a:endParaRPr lang="en-US" sz="1100" b="1">
              <a:solidFill>
                <a:schemeClr val="tx1"/>
              </a:solidFill>
              <a:latin typeface="Cambria" panose="02040503050406030204" pitchFamily="18" charset="0"/>
              <a:ea typeface="Cambria" panose="02040503050406030204" pitchFamily="18" charset="0"/>
            </a:endParaRPr>
          </a:p>
        </c:rich>
      </c:tx>
      <c:overlay val="0"/>
      <c:spPr>
        <a:solidFill>
          <a:srgbClr val="92D050"/>
        </a:solidFill>
        <a:ln>
          <a:noFill/>
        </a:ln>
        <a:effectLst/>
      </c:spPr>
      <c:txPr>
        <a:bodyPr rot="0" spcFirstLastPara="1" vertOverflow="ellipsis" vert="horz" wrap="square" anchor="ctr" anchorCtr="1"/>
        <a:lstStyle/>
        <a:p>
          <a:pPr>
            <a:defRPr sz="12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8.7833934892880799E-2"/>
          <c:y val="0.13697241403328805"/>
          <c:w val="0.88794765911856788"/>
          <c:h val="0.62058926892280808"/>
        </c:manualLayout>
      </c:layout>
      <c:barChart>
        <c:barDir val="col"/>
        <c:grouping val="clustered"/>
        <c:varyColors val="0"/>
        <c:ser>
          <c:idx val="0"/>
          <c:order val="0"/>
          <c:tx>
            <c:strRef>
              <c:f>'Peer Comparison'!$N$30</c:f>
              <c:strCache>
                <c:ptCount val="1"/>
                <c:pt idx="0">
                  <c:v>Visa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Comparison'!$B$31:$D$34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Comparison'!$N$31:$N$34</c:f>
              <c:numCache>
                <c:formatCode>#,##0</c:formatCode>
                <c:ptCount val="4"/>
                <c:pt idx="0">
                  <c:v>11668</c:v>
                </c:pt>
                <c:pt idx="1">
                  <c:v>14108</c:v>
                </c:pt>
                <c:pt idx="2">
                  <c:v>260</c:v>
                </c:pt>
                <c:pt idx="3">
                  <c:v>4160</c:v>
                </c:pt>
              </c:numCache>
            </c:numRef>
          </c:val>
          <c:extLst>
            <c:ext xmlns:c16="http://schemas.microsoft.com/office/drawing/2014/chart" uri="{C3380CC4-5D6E-409C-BE32-E72D297353CC}">
              <c16:uniqueId val="{00000000-8C55-4070-A348-6E5BFE5A0ED3}"/>
            </c:ext>
          </c:extLst>
        </c:ser>
        <c:ser>
          <c:idx val="1"/>
          <c:order val="1"/>
          <c:tx>
            <c:strRef>
              <c:f>'Peer Comparison'!$O$30</c:f>
              <c:strCache>
                <c:ptCount val="1"/>
                <c:pt idx="0">
                  <c:v>Mastercard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Comparison'!$B$31:$D$34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Comparison'!$O$31:$O$34</c:f>
              <c:numCache>
                <c:formatCode>#,##0</c:formatCode>
                <c:ptCount val="4"/>
                <c:pt idx="0">
                  <c:v>6568</c:v>
                </c:pt>
                <c:pt idx="1">
                  <c:v>8177</c:v>
                </c:pt>
                <c:pt idx="2">
                  <c:v>150</c:v>
                </c:pt>
                <c:pt idx="3">
                  <c:v>2713</c:v>
                </c:pt>
              </c:numCache>
            </c:numRef>
          </c:val>
          <c:extLst>
            <c:ext xmlns:c16="http://schemas.microsoft.com/office/drawing/2014/chart" uri="{C3380CC4-5D6E-409C-BE32-E72D297353CC}">
              <c16:uniqueId val="{00000001-8C55-4070-A348-6E5BFE5A0ED3}"/>
            </c:ext>
          </c:extLst>
        </c:ser>
        <c:ser>
          <c:idx val="2"/>
          <c:order val="2"/>
          <c:tx>
            <c:strRef>
              <c:f>'Peer Comparison'!$P$30</c:f>
              <c:strCache>
                <c:ptCount val="1"/>
                <c:pt idx="0">
                  <c:v>American Express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Comparison'!$B$31:$D$34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Comparison'!$P$31:$P$34</c:f>
              <c:numCache>
                <c:formatCode>#,##0</c:formatCode>
                <c:ptCount val="4"/>
                <c:pt idx="0">
                  <c:v>1540</c:v>
                </c:pt>
                <c:pt idx="1">
                  <c:v>1553</c:v>
                </c:pt>
                <c:pt idx="2">
                  <c:v>10</c:v>
                </c:pt>
                <c:pt idx="3">
                  <c:v>133</c:v>
                </c:pt>
              </c:numCache>
            </c:numRef>
          </c:val>
          <c:extLst>
            <c:ext xmlns:c16="http://schemas.microsoft.com/office/drawing/2014/chart" uri="{C3380CC4-5D6E-409C-BE32-E72D297353CC}">
              <c16:uniqueId val="{00000002-8C55-4070-A348-6E5BFE5A0ED3}"/>
            </c:ext>
          </c:extLst>
        </c:ser>
        <c:dLbls>
          <c:dLblPos val="outEnd"/>
          <c:showLegendKey val="0"/>
          <c:showVal val="1"/>
          <c:showCatName val="0"/>
          <c:showSerName val="0"/>
          <c:showPercent val="0"/>
          <c:showBubbleSize val="0"/>
        </c:dLbls>
        <c:gapWidth val="219"/>
        <c:overlap val="-27"/>
        <c:axId val="401059504"/>
        <c:axId val="401054928"/>
        <c:extLst/>
      </c:barChart>
      <c:catAx>
        <c:axId val="401059504"/>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4928"/>
        <c:crosses val="autoZero"/>
        <c:auto val="0"/>
        <c:lblAlgn val="ctr"/>
        <c:lblOffset val="100"/>
        <c:noMultiLvlLbl val="0"/>
      </c:catAx>
      <c:valAx>
        <c:axId val="401054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950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US" sz="1100" b="1">
                <a:solidFill>
                  <a:schemeClr val="tx1"/>
                </a:solidFill>
                <a:latin typeface="Cambria" panose="02040503050406030204" pitchFamily="18" charset="0"/>
                <a:ea typeface="Cambria" panose="02040503050406030204" pitchFamily="18" charset="0"/>
              </a:rPr>
              <a:t>Comparison of Dilluted EPS($) among Two Competitors  (2019-2023)</a:t>
            </a:r>
          </a:p>
        </c:rich>
      </c:tx>
      <c:overlay val="0"/>
      <c:spPr>
        <a:solidFill>
          <a:srgbClr val="92D050"/>
        </a:solidFill>
        <a:ln>
          <a:noFill/>
        </a:ln>
        <a:effectLst/>
      </c:spPr>
      <c:txPr>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9.4352423878236433E-2"/>
          <c:y val="0.14745738558564772"/>
          <c:w val="0.87835657789245514"/>
          <c:h val="0.67492423427937365"/>
        </c:manualLayout>
      </c:layout>
      <c:lineChart>
        <c:grouping val="standard"/>
        <c:varyColors val="0"/>
        <c:ser>
          <c:idx val="0"/>
          <c:order val="0"/>
          <c:tx>
            <c:strRef>
              <c:f>'Peer Comparison'!$D$38</c:f>
              <c:strCache>
                <c:ptCount val="1"/>
                <c:pt idx="0">
                  <c:v>Visa Inc.</c:v>
                </c:pt>
              </c:strCache>
            </c:strRef>
          </c:tx>
          <c:spPr>
            <a:ln w="28575" cap="rnd">
              <a:solidFill>
                <a:srgbClr val="0070C0"/>
              </a:solidFill>
              <a:round/>
            </a:ln>
            <a:effectLst/>
          </c:spPr>
          <c:marker>
            <c:symbol val="none"/>
          </c:marker>
          <c:cat>
            <c:numRef>
              <c:f>'Peer Comparison'!$E$37:$I$37</c:f>
              <c:numCache>
                <c:formatCode>General</c:formatCode>
                <c:ptCount val="5"/>
                <c:pt idx="0">
                  <c:v>2019</c:v>
                </c:pt>
                <c:pt idx="1">
                  <c:v>2020</c:v>
                </c:pt>
                <c:pt idx="2">
                  <c:v>2021</c:v>
                </c:pt>
                <c:pt idx="3">
                  <c:v>2022</c:v>
                </c:pt>
                <c:pt idx="4">
                  <c:v>2023</c:v>
                </c:pt>
              </c:numCache>
            </c:numRef>
          </c:cat>
          <c:val>
            <c:numRef>
              <c:f>'Peer Comparison'!$E$38:$I$38</c:f>
              <c:numCache>
                <c:formatCode>0.00</c:formatCode>
                <c:ptCount val="5"/>
                <c:pt idx="0">
                  <c:v>5.32</c:v>
                </c:pt>
                <c:pt idx="1">
                  <c:v>4.9000000000000004</c:v>
                </c:pt>
                <c:pt idx="2">
                  <c:v>5.63</c:v>
                </c:pt>
                <c:pt idx="3">
                  <c:v>7</c:v>
                </c:pt>
                <c:pt idx="4">
                  <c:v>8.2799999999999994</c:v>
                </c:pt>
              </c:numCache>
            </c:numRef>
          </c:val>
          <c:smooth val="0"/>
          <c:extLst>
            <c:ext xmlns:c16="http://schemas.microsoft.com/office/drawing/2014/chart" uri="{C3380CC4-5D6E-409C-BE32-E72D297353CC}">
              <c16:uniqueId val="{00000000-3032-45A4-A794-3BFF3F775B91}"/>
            </c:ext>
          </c:extLst>
        </c:ser>
        <c:ser>
          <c:idx val="1"/>
          <c:order val="1"/>
          <c:tx>
            <c:strRef>
              <c:f>'Peer Comparison'!$D$39</c:f>
              <c:strCache>
                <c:ptCount val="1"/>
                <c:pt idx="0">
                  <c:v>Mastercard Incorporated</c:v>
                </c:pt>
              </c:strCache>
            </c:strRef>
          </c:tx>
          <c:spPr>
            <a:ln w="28575" cap="rnd">
              <a:solidFill>
                <a:schemeClr val="accent2"/>
              </a:solidFill>
              <a:round/>
            </a:ln>
            <a:effectLst/>
          </c:spPr>
          <c:marker>
            <c:symbol val="none"/>
          </c:marker>
          <c:cat>
            <c:numRef>
              <c:f>'Peer Comparison'!$E$37:$I$37</c:f>
              <c:numCache>
                <c:formatCode>General</c:formatCode>
                <c:ptCount val="5"/>
                <c:pt idx="0">
                  <c:v>2019</c:v>
                </c:pt>
                <c:pt idx="1">
                  <c:v>2020</c:v>
                </c:pt>
                <c:pt idx="2">
                  <c:v>2021</c:v>
                </c:pt>
                <c:pt idx="3">
                  <c:v>2022</c:v>
                </c:pt>
                <c:pt idx="4">
                  <c:v>2023</c:v>
                </c:pt>
              </c:numCache>
            </c:numRef>
          </c:cat>
          <c:val>
            <c:numRef>
              <c:f>'Peer Comparison'!$E$39:$I$39</c:f>
              <c:numCache>
                <c:formatCode>0.00</c:formatCode>
                <c:ptCount val="5"/>
                <c:pt idx="0">
                  <c:v>7.94</c:v>
                </c:pt>
                <c:pt idx="1">
                  <c:v>6.37</c:v>
                </c:pt>
                <c:pt idx="2">
                  <c:v>8.76</c:v>
                </c:pt>
                <c:pt idx="3">
                  <c:v>10.220000000000001</c:v>
                </c:pt>
                <c:pt idx="4">
                  <c:v>11.83</c:v>
                </c:pt>
              </c:numCache>
            </c:numRef>
          </c:val>
          <c:smooth val="0"/>
          <c:extLst>
            <c:ext xmlns:c16="http://schemas.microsoft.com/office/drawing/2014/chart" uri="{C3380CC4-5D6E-409C-BE32-E72D297353CC}">
              <c16:uniqueId val="{00000001-3032-45A4-A794-3BFF3F775B91}"/>
            </c:ext>
          </c:extLst>
        </c:ser>
        <c:ser>
          <c:idx val="2"/>
          <c:order val="2"/>
          <c:tx>
            <c:strRef>
              <c:f>'Peer Comparison'!$D$40</c:f>
              <c:strCache>
                <c:ptCount val="1"/>
                <c:pt idx="0">
                  <c:v>American Express Company</c:v>
                </c:pt>
              </c:strCache>
            </c:strRef>
          </c:tx>
          <c:spPr>
            <a:ln w="28575" cap="rnd">
              <a:solidFill>
                <a:schemeClr val="accent1">
                  <a:lumMod val="40000"/>
                  <a:lumOff val="60000"/>
                </a:schemeClr>
              </a:solidFill>
              <a:round/>
            </a:ln>
            <a:effectLst/>
          </c:spPr>
          <c:marker>
            <c:symbol val="none"/>
          </c:marker>
          <c:cat>
            <c:numRef>
              <c:f>'Peer Comparison'!$E$37:$I$37</c:f>
              <c:numCache>
                <c:formatCode>General</c:formatCode>
                <c:ptCount val="5"/>
                <c:pt idx="0">
                  <c:v>2019</c:v>
                </c:pt>
                <c:pt idx="1">
                  <c:v>2020</c:v>
                </c:pt>
                <c:pt idx="2">
                  <c:v>2021</c:v>
                </c:pt>
                <c:pt idx="3">
                  <c:v>2022</c:v>
                </c:pt>
                <c:pt idx="4">
                  <c:v>2023</c:v>
                </c:pt>
              </c:numCache>
            </c:numRef>
          </c:cat>
          <c:val>
            <c:numRef>
              <c:f>'Peer Comparison'!$E$40:$I$40</c:f>
              <c:numCache>
                <c:formatCode>0.00</c:formatCode>
                <c:ptCount val="5"/>
                <c:pt idx="0">
                  <c:v>7.99</c:v>
                </c:pt>
                <c:pt idx="1">
                  <c:v>3.77</c:v>
                </c:pt>
                <c:pt idx="2">
                  <c:v>10.02</c:v>
                </c:pt>
                <c:pt idx="3">
                  <c:v>9.85</c:v>
                </c:pt>
                <c:pt idx="4">
                  <c:v>11.21</c:v>
                </c:pt>
              </c:numCache>
            </c:numRef>
          </c:val>
          <c:smooth val="0"/>
          <c:extLst>
            <c:ext xmlns:c16="http://schemas.microsoft.com/office/drawing/2014/chart" uri="{C3380CC4-5D6E-409C-BE32-E72D297353CC}">
              <c16:uniqueId val="{00000002-3032-45A4-A794-3BFF3F775B91}"/>
            </c:ext>
          </c:extLst>
        </c:ser>
        <c:dLbls>
          <c:showLegendKey val="0"/>
          <c:showVal val="0"/>
          <c:showCatName val="0"/>
          <c:showSerName val="0"/>
          <c:showPercent val="0"/>
          <c:showBubbleSize val="0"/>
        </c:dLbls>
        <c:smooth val="0"/>
        <c:axId val="490128944"/>
        <c:axId val="490143504"/>
      </c:lineChart>
      <c:catAx>
        <c:axId val="49012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90143504"/>
        <c:crosses val="autoZero"/>
        <c:auto val="1"/>
        <c:lblAlgn val="ctr"/>
        <c:lblOffset val="100"/>
        <c:noMultiLvlLbl val="0"/>
      </c:catAx>
      <c:valAx>
        <c:axId val="4901435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90128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tx1"/>
                </a:solidFill>
                <a:latin typeface="Cambria" panose="02040503050406030204" pitchFamily="18" charset="0"/>
                <a:ea typeface="Cambria" panose="02040503050406030204" pitchFamily="18" charset="0"/>
              </a:rPr>
              <a:t>Comparison</a:t>
            </a:r>
            <a:r>
              <a:rPr lang="en-US" sz="1200" b="1" baseline="0">
                <a:solidFill>
                  <a:schemeClr val="tx1"/>
                </a:solidFill>
                <a:latin typeface="Cambria" panose="02040503050406030204" pitchFamily="18" charset="0"/>
                <a:ea typeface="Cambria" panose="02040503050406030204" pitchFamily="18" charset="0"/>
              </a:rPr>
              <a:t> of Operating Income among Two Competitors(2019-2023)($ millions)                                </a:t>
            </a:r>
            <a:endParaRPr lang="en-US" sz="1200" b="1">
              <a:solidFill>
                <a:schemeClr val="tx1"/>
              </a:solidFill>
              <a:latin typeface="Cambria" panose="02040503050406030204" pitchFamily="18" charset="0"/>
              <a:ea typeface="Cambria" panose="02040503050406030204" pitchFamily="18" charset="0"/>
            </a:endParaRPr>
          </a:p>
        </c:rich>
      </c:tx>
      <c:layout>
        <c:manualLayout>
          <c:xMode val="edge"/>
          <c:yMode val="edge"/>
          <c:x val="0.15508235196483897"/>
          <c:y val="1.9914045543578961E-2"/>
        </c:manualLayout>
      </c:layout>
      <c:overlay val="0"/>
      <c:spPr>
        <a:solidFill>
          <a:srgbClr val="92D05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46416627828063"/>
          <c:y val="0.18633372048006194"/>
          <c:w val="0.86397923974456459"/>
          <c:h val="0.59687325669657143"/>
        </c:manualLayout>
      </c:layout>
      <c:lineChart>
        <c:grouping val="standard"/>
        <c:varyColors val="0"/>
        <c:ser>
          <c:idx val="0"/>
          <c:order val="0"/>
          <c:tx>
            <c:strRef>
              <c:f>'Peer Comparison'!$D$47</c:f>
              <c:strCache>
                <c:ptCount val="1"/>
                <c:pt idx="0">
                  <c:v>Visa Inc.</c:v>
                </c:pt>
              </c:strCache>
            </c:strRef>
          </c:tx>
          <c:spPr>
            <a:ln w="28575" cap="rnd">
              <a:solidFill>
                <a:srgbClr val="0070C0"/>
              </a:solidFill>
              <a:round/>
            </a:ln>
            <a:effectLst/>
          </c:spPr>
          <c:marker>
            <c:symbol val="none"/>
          </c:marker>
          <c:dLbls>
            <c:dLbl>
              <c:idx val="0"/>
              <c:layout>
                <c:manualLayout>
                  <c:x val="-4.485347625939283E-2"/>
                  <c:y val="-7.23479686990345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FEB-4CC9-80AA-B59D4B90AD63}"/>
                </c:ext>
              </c:extLst>
            </c:dLbl>
            <c:dLbl>
              <c:idx val="1"/>
              <c:layout>
                <c:manualLayout>
                  <c:x val="-4.7449530257315964E-2"/>
                  <c:y val="-8.009090327123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FEB-4CC9-80AA-B59D4B90AD63}"/>
                </c:ext>
              </c:extLst>
            </c:dLbl>
            <c:dLbl>
              <c:idx val="2"/>
              <c:layout>
                <c:manualLayout>
                  <c:x val="-5.5237692251085532E-2"/>
                  <c:y val="-9.55767724156432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EB-4CC9-80AA-B59D4B90AD63}"/>
                </c:ext>
              </c:extLst>
            </c:dLbl>
            <c:dLbl>
              <c:idx val="3"/>
              <c:layout>
                <c:manualLayout>
                  <c:x val="-5.5237692251085435E-2"/>
                  <c:y val="-8.009090327123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FEB-4CC9-80AA-B59D4B90AD63}"/>
                </c:ext>
              </c:extLst>
            </c:dLbl>
            <c:dLbl>
              <c:idx val="4"/>
              <c:layout>
                <c:manualLayout>
                  <c:x val="-5.7833746249008687E-2"/>
                  <c:y val="-8.3962370557338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FEB-4CC9-80AA-B59D4B90AD6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Comparison'!$E$46:$I$46</c:f>
              <c:numCache>
                <c:formatCode>General</c:formatCode>
                <c:ptCount val="5"/>
                <c:pt idx="0">
                  <c:v>2019</c:v>
                </c:pt>
                <c:pt idx="1">
                  <c:v>2020</c:v>
                </c:pt>
                <c:pt idx="2">
                  <c:v>2021</c:v>
                </c:pt>
                <c:pt idx="3">
                  <c:v>2022</c:v>
                </c:pt>
                <c:pt idx="4">
                  <c:v>2023</c:v>
                </c:pt>
              </c:numCache>
            </c:numRef>
          </c:cat>
          <c:val>
            <c:numRef>
              <c:f>'Peer Comparison'!$E$47:$I$47</c:f>
              <c:numCache>
                <c:formatCode>#,##0</c:formatCode>
                <c:ptCount val="5"/>
                <c:pt idx="0">
                  <c:v>15001</c:v>
                </c:pt>
                <c:pt idx="1">
                  <c:v>14081</c:v>
                </c:pt>
                <c:pt idx="2">
                  <c:v>15804</c:v>
                </c:pt>
                <c:pt idx="3">
                  <c:v>18813</c:v>
                </c:pt>
                <c:pt idx="4">
                  <c:v>21000</c:v>
                </c:pt>
              </c:numCache>
            </c:numRef>
          </c:val>
          <c:smooth val="0"/>
          <c:extLst>
            <c:ext xmlns:c16="http://schemas.microsoft.com/office/drawing/2014/chart" uri="{C3380CC4-5D6E-409C-BE32-E72D297353CC}">
              <c16:uniqueId val="{00000000-23AD-4B0F-BFD1-9DC885B75355}"/>
            </c:ext>
          </c:extLst>
        </c:ser>
        <c:ser>
          <c:idx val="1"/>
          <c:order val="1"/>
          <c:tx>
            <c:strRef>
              <c:f>'Peer Comparison'!$D$48</c:f>
              <c:strCache>
                <c:ptCount val="1"/>
                <c:pt idx="0">
                  <c:v>Mastercard Incorporated</c:v>
                </c:pt>
              </c:strCache>
            </c:strRef>
          </c:tx>
          <c:spPr>
            <a:ln w="28575" cap="rnd">
              <a:solidFill>
                <a:schemeClr val="accent2"/>
              </a:solidFill>
              <a:round/>
            </a:ln>
            <a:effectLst/>
          </c:spPr>
          <c:marker>
            <c:symbol val="none"/>
          </c:marker>
          <c:dLbls>
            <c:dLbl>
              <c:idx val="0"/>
              <c:layout>
                <c:manualLayout>
                  <c:x val="2.1287642782969649E-3"/>
                  <c:y val="-5.29906322685274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EB-4CC9-80AA-B59D4B90AD63}"/>
                </c:ext>
              </c:extLst>
            </c:dLbl>
            <c:dLbl>
              <c:idx val="1"/>
              <c:layout>
                <c:manualLayout>
                  <c:x val="-4.4600207684319784E-2"/>
                  <c:y val="-8.7833837843440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EB-4CC9-80AA-B59D4B90AD63}"/>
                </c:ext>
              </c:extLst>
            </c:dLbl>
            <c:dLbl>
              <c:idx val="2"/>
              <c:layout>
                <c:manualLayout>
                  <c:x val="-3.7370299506954252E-2"/>
                  <c:y val="-9.1705305129541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EB-4CC9-80AA-B59D4B90AD63}"/>
                </c:ext>
              </c:extLst>
            </c:dLbl>
            <c:dLbl>
              <c:idx val="3"/>
              <c:layout>
                <c:manualLayout>
                  <c:x val="-5.0350569496570033E-2"/>
                  <c:y val="-8.3962370557338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FEB-4CC9-80AA-B59D4B90AD63}"/>
                </c:ext>
              </c:extLst>
            </c:dLbl>
            <c:dLbl>
              <c:idx val="4"/>
              <c:layout>
                <c:manualLayout>
                  <c:x val="-5.2946623494493097E-2"/>
                  <c:y val="-8.3962370557338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FEB-4CC9-80AA-B59D4B90AD6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Comparison'!$E$46:$I$46</c:f>
              <c:numCache>
                <c:formatCode>General</c:formatCode>
                <c:ptCount val="5"/>
                <c:pt idx="0">
                  <c:v>2019</c:v>
                </c:pt>
                <c:pt idx="1">
                  <c:v>2020</c:v>
                </c:pt>
                <c:pt idx="2">
                  <c:v>2021</c:v>
                </c:pt>
                <c:pt idx="3">
                  <c:v>2022</c:v>
                </c:pt>
                <c:pt idx="4">
                  <c:v>2023</c:v>
                </c:pt>
              </c:numCache>
            </c:numRef>
          </c:cat>
          <c:val>
            <c:numRef>
              <c:f>'Peer Comparison'!$E$48:$I$48</c:f>
              <c:numCache>
                <c:formatCode>#,##0</c:formatCode>
                <c:ptCount val="5"/>
                <c:pt idx="0">
                  <c:v>9664</c:v>
                </c:pt>
                <c:pt idx="1">
                  <c:v>8081</c:v>
                </c:pt>
                <c:pt idx="2">
                  <c:v>10082</c:v>
                </c:pt>
                <c:pt idx="3">
                  <c:v>12264</c:v>
                </c:pt>
                <c:pt idx="4">
                  <c:v>14008</c:v>
                </c:pt>
              </c:numCache>
            </c:numRef>
          </c:val>
          <c:smooth val="0"/>
          <c:extLst>
            <c:ext xmlns:c16="http://schemas.microsoft.com/office/drawing/2014/chart" uri="{C3380CC4-5D6E-409C-BE32-E72D297353CC}">
              <c16:uniqueId val="{00000001-23AD-4B0F-BFD1-9DC885B75355}"/>
            </c:ext>
          </c:extLst>
        </c:ser>
        <c:ser>
          <c:idx val="2"/>
          <c:order val="2"/>
          <c:tx>
            <c:strRef>
              <c:f>'Peer Comparison'!$D$49</c:f>
              <c:strCache>
                <c:ptCount val="1"/>
                <c:pt idx="0">
                  <c:v>American Express Company</c:v>
                </c:pt>
              </c:strCache>
            </c:strRef>
          </c:tx>
          <c:spPr>
            <a:ln w="28575" cap="rnd">
              <a:solidFill>
                <a:schemeClr val="accent1">
                  <a:lumMod val="40000"/>
                  <a:lumOff val="60000"/>
                </a:schemeClr>
              </a:solidFill>
              <a:round/>
            </a:ln>
            <a:effectLst/>
          </c:spPr>
          <c:marker>
            <c:symbol val="none"/>
          </c:marker>
          <c:dLbls>
            <c:dLbl>
              <c:idx val="0"/>
              <c:layout>
                <c:manualLayout>
                  <c:x val="-4.7196261682243015E-2"/>
                  <c:y val="0.121225395606037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EB-4CC9-80AA-B59D4B90AD63}"/>
                </c:ext>
              </c:extLst>
            </c:dLbl>
            <c:dLbl>
              <c:idx val="1"/>
              <c:layout>
                <c:manualLayout>
                  <c:x val="-4.6728971962612065E-4"/>
                  <c:y val="5.5410451742312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EB-4CC9-80AA-B59D4B90AD63}"/>
                </c:ext>
              </c:extLst>
            </c:dLbl>
            <c:dLbl>
              <c:idx val="2"/>
              <c:layout>
                <c:manualLayout>
                  <c:x val="-4.7754515498646878E-2"/>
                  <c:y val="0.1367112647504427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FEB-4CC9-80AA-B59D4B90AD63}"/>
                </c:ext>
              </c:extLst>
            </c:dLbl>
            <c:dLbl>
              <c:idx val="3"/>
              <c:layout>
                <c:manualLayout>
                  <c:x val="-4.7196261682242988E-2"/>
                  <c:y val="9.412512460332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EB-4CC9-80AA-B59D4B90AD63}"/>
                </c:ext>
              </c:extLst>
            </c:dLbl>
            <c:dLbl>
              <c:idx val="4"/>
              <c:layout>
                <c:manualLayout>
                  <c:x val="-4.7754515498646781E-2"/>
                  <c:y val="9.02536573172255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EB-4CC9-80AA-B59D4B90AD6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Comparison'!$E$46:$I$46</c:f>
              <c:numCache>
                <c:formatCode>General</c:formatCode>
                <c:ptCount val="5"/>
                <c:pt idx="0">
                  <c:v>2019</c:v>
                </c:pt>
                <c:pt idx="1">
                  <c:v>2020</c:v>
                </c:pt>
                <c:pt idx="2">
                  <c:v>2021</c:v>
                </c:pt>
                <c:pt idx="3">
                  <c:v>2022</c:v>
                </c:pt>
                <c:pt idx="4">
                  <c:v>2023</c:v>
                </c:pt>
              </c:numCache>
            </c:numRef>
          </c:cat>
          <c:val>
            <c:numRef>
              <c:f>'Peer Comparison'!$E$49:$I$49</c:f>
              <c:numCache>
                <c:formatCode>#,##0</c:formatCode>
                <c:ptCount val="5"/>
                <c:pt idx="0">
                  <c:v>8429</c:v>
                </c:pt>
                <c:pt idx="1">
                  <c:v>4296</c:v>
                </c:pt>
                <c:pt idx="2">
                  <c:v>10689</c:v>
                </c:pt>
                <c:pt idx="3">
                  <c:v>9585</c:v>
                </c:pt>
                <c:pt idx="4">
                  <c:v>10513</c:v>
                </c:pt>
              </c:numCache>
            </c:numRef>
          </c:val>
          <c:smooth val="0"/>
          <c:extLst>
            <c:ext xmlns:c16="http://schemas.microsoft.com/office/drawing/2014/chart" uri="{C3380CC4-5D6E-409C-BE32-E72D297353CC}">
              <c16:uniqueId val="{00000002-23AD-4B0F-BFD1-9DC885B75355}"/>
            </c:ext>
          </c:extLst>
        </c:ser>
        <c:dLbls>
          <c:showLegendKey val="0"/>
          <c:showVal val="0"/>
          <c:showCatName val="0"/>
          <c:showSerName val="0"/>
          <c:showPercent val="0"/>
          <c:showBubbleSize val="0"/>
        </c:dLbls>
        <c:smooth val="0"/>
        <c:axId val="490137264"/>
        <c:axId val="490139760"/>
      </c:lineChart>
      <c:catAx>
        <c:axId val="49013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90139760"/>
        <c:crosses val="autoZero"/>
        <c:auto val="1"/>
        <c:lblAlgn val="ctr"/>
        <c:lblOffset val="100"/>
        <c:noMultiLvlLbl val="0"/>
      </c:catAx>
      <c:valAx>
        <c:axId val="490139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90137264"/>
        <c:crosses val="autoZero"/>
        <c:crossBetween val="between"/>
      </c:valAx>
      <c:spPr>
        <a:noFill/>
        <a:ln>
          <a:noFill/>
        </a:ln>
        <a:effectLst/>
      </c:spPr>
    </c:plotArea>
    <c:legend>
      <c:legendPos val="b"/>
      <c:layout>
        <c:manualLayout>
          <c:xMode val="edge"/>
          <c:yMode val="edge"/>
          <c:x val="0.05"/>
          <c:y val="0.87052106291591602"/>
          <c:w val="0.9"/>
          <c:h val="0.1062501333674754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en-US" sz="1050" b="1">
                <a:solidFill>
                  <a:schemeClr val="tx1"/>
                </a:solidFill>
                <a:latin typeface="Cambria" panose="02040503050406030204" pitchFamily="18" charset="0"/>
                <a:ea typeface="Cambria" panose="02040503050406030204" pitchFamily="18" charset="0"/>
              </a:rPr>
              <a:t>Comparison of Stock Performance as</a:t>
            </a:r>
            <a:r>
              <a:rPr lang="en-US" sz="1050" b="1" baseline="0">
                <a:solidFill>
                  <a:schemeClr val="tx1"/>
                </a:solidFill>
                <a:latin typeface="Cambria" panose="02040503050406030204" pitchFamily="18" charset="0"/>
                <a:ea typeface="Cambria" panose="02040503050406030204" pitchFamily="18" charset="0"/>
              </a:rPr>
              <a:t> at 30th </a:t>
            </a:r>
            <a:r>
              <a:rPr lang="en-US" sz="1050" b="1">
                <a:solidFill>
                  <a:schemeClr val="tx1"/>
                </a:solidFill>
                <a:latin typeface="Cambria" panose="02040503050406030204" pitchFamily="18" charset="0"/>
                <a:ea typeface="Cambria" panose="02040503050406030204" pitchFamily="18" charset="0"/>
              </a:rPr>
              <a:t>September among Two Competitors(2019-2023)($)</a:t>
            </a:r>
          </a:p>
        </c:rich>
      </c:tx>
      <c:overlay val="0"/>
      <c:spPr>
        <a:solidFill>
          <a:srgbClr val="92D050"/>
        </a:solid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7.2252187226596681E-2"/>
          <c:y val="0.15984458364722759"/>
          <c:w val="0.89441447944007002"/>
          <c:h val="0.57743524167346327"/>
        </c:manualLayout>
      </c:layout>
      <c:lineChart>
        <c:grouping val="standard"/>
        <c:varyColors val="0"/>
        <c:ser>
          <c:idx val="0"/>
          <c:order val="0"/>
          <c:tx>
            <c:strRef>
              <c:f>'Peer Comparison'!$D$54</c:f>
              <c:strCache>
                <c:ptCount val="1"/>
                <c:pt idx="0">
                  <c:v>Visa Inc</c:v>
                </c:pt>
              </c:strCache>
            </c:strRef>
          </c:tx>
          <c:spPr>
            <a:ln w="28575" cap="rnd">
              <a:solidFill>
                <a:srgbClr val="0070C0"/>
              </a:solidFill>
              <a:round/>
            </a:ln>
            <a:effectLst/>
          </c:spPr>
          <c:marker>
            <c:symbol val="none"/>
          </c:marker>
          <c:dLbls>
            <c:dLbl>
              <c:idx val="0"/>
              <c:tx>
                <c:rich>
                  <a:bodyPr/>
                  <a:lstStyle/>
                  <a:p>
                    <a:r>
                      <a:rPr lang="en-US" baseline="0"/>
                      <a:t> </a:t>
                    </a:r>
                    <a:fld id="{9072D587-C6F7-48F1-BD8A-5AB1A1D521A4}"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003-4445-AE92-5E409B95E28A}"/>
                </c:ext>
              </c:extLst>
            </c:dLbl>
            <c:dLbl>
              <c:idx val="1"/>
              <c:layout>
                <c:manualLayout>
                  <c:x val="5.0925337632079971E-17"/>
                  <c:y val="-6.9899519440803845E-2"/>
                </c:manualLayout>
              </c:layout>
              <c:tx>
                <c:rich>
                  <a:bodyPr/>
                  <a:lstStyle/>
                  <a:p>
                    <a:fld id="{4161244E-264E-4465-8419-AADA4B51CBC9}" type="VALUE">
                      <a:rPr lang="en-US"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3003-4445-AE92-5E409B95E28A}"/>
                </c:ext>
              </c:extLst>
            </c:dLbl>
            <c:dLbl>
              <c:idx val="2"/>
              <c:layout>
                <c:manualLayout>
                  <c:x val="-2.5000000000000001E-2"/>
                  <c:y val="-6.9899519440803845E-2"/>
                </c:manualLayout>
              </c:layout>
              <c:tx>
                <c:rich>
                  <a:bodyPr/>
                  <a:lstStyle/>
                  <a:p>
                    <a:fld id="{774B599A-BB49-4892-9EA2-6037CDAFEA58}" type="VALUE">
                      <a:rPr lang="en-US"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003-4445-AE92-5E409B95E28A}"/>
                </c:ext>
              </c:extLst>
            </c:dLbl>
            <c:dLbl>
              <c:idx val="3"/>
              <c:layout>
                <c:manualLayout>
                  <c:x val="0"/>
                  <c:y val="-8.3005679335954569E-2"/>
                </c:manualLayout>
              </c:layout>
              <c:tx>
                <c:rich>
                  <a:bodyPr/>
                  <a:lstStyle/>
                  <a:p>
                    <a:r>
                      <a:rPr lang="en-US" baseline="0"/>
                      <a:t> </a:t>
                    </a:r>
                    <a:fld id="{5D796900-0E29-4953-80C1-82DD78967E76}"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3003-4445-AE92-5E409B95E28A}"/>
                </c:ext>
              </c:extLst>
            </c:dLbl>
            <c:dLbl>
              <c:idx val="4"/>
              <c:layout>
                <c:manualLayout>
                  <c:x val="-1.9444444444444545E-2"/>
                  <c:y val="-0.109217999126256"/>
                </c:manualLayout>
              </c:layout>
              <c:tx>
                <c:rich>
                  <a:bodyPr/>
                  <a:lstStyle/>
                  <a:p>
                    <a:r>
                      <a:rPr lang="en-US" baseline="0"/>
                      <a:t> </a:t>
                    </a:r>
                    <a:fld id="{D12C3BAD-0686-4324-B89A-17B5CCBE9CD6}"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003-4445-AE92-5E409B95E28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dk1">
                        <a:lumMod val="65000"/>
                        <a:lumOff val="3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'Peer Comparison'!$E$53:$I$53</c:f>
              <c:numCache>
                <c:formatCode>General</c:formatCode>
                <c:ptCount val="5"/>
                <c:pt idx="0">
                  <c:v>2019</c:v>
                </c:pt>
                <c:pt idx="1">
                  <c:v>2020</c:v>
                </c:pt>
                <c:pt idx="2">
                  <c:v>2021</c:v>
                </c:pt>
                <c:pt idx="3">
                  <c:v>2022</c:v>
                </c:pt>
                <c:pt idx="4">
                  <c:v>2023</c:v>
                </c:pt>
              </c:numCache>
            </c:numRef>
          </c:cat>
          <c:val>
            <c:numRef>
              <c:f>'Peer Comparison'!$E$54:$I$54</c:f>
              <c:numCache>
                <c:formatCode>General</c:formatCode>
                <c:ptCount val="5"/>
                <c:pt idx="0">
                  <c:v>172.01</c:v>
                </c:pt>
                <c:pt idx="1">
                  <c:v>199.97</c:v>
                </c:pt>
                <c:pt idx="2">
                  <c:v>222.75</c:v>
                </c:pt>
                <c:pt idx="3">
                  <c:v>177.65</c:v>
                </c:pt>
                <c:pt idx="4">
                  <c:v>230.01</c:v>
                </c:pt>
              </c:numCache>
            </c:numRef>
          </c:val>
          <c:smooth val="0"/>
          <c:extLst>
            <c:ext xmlns:c16="http://schemas.microsoft.com/office/drawing/2014/chart" uri="{C3380CC4-5D6E-409C-BE32-E72D297353CC}">
              <c16:uniqueId val="{00000000-3003-4445-AE92-5E409B95E28A}"/>
            </c:ext>
          </c:extLst>
        </c:ser>
        <c:ser>
          <c:idx val="1"/>
          <c:order val="1"/>
          <c:tx>
            <c:strRef>
              <c:f>'Peer Comparison'!$D$55</c:f>
              <c:strCache>
                <c:ptCount val="1"/>
                <c:pt idx="0">
                  <c:v>Mastercard Incorporated</c:v>
                </c:pt>
              </c:strCache>
            </c:strRef>
          </c:tx>
          <c:spPr>
            <a:ln w="28575" cap="rnd">
              <a:solidFill>
                <a:schemeClr val="accent2"/>
              </a:solidFill>
              <a:round/>
            </a:ln>
            <a:effectLst/>
          </c:spPr>
          <c:marker>
            <c:symbol val="none"/>
          </c:marker>
          <c:dLbls>
            <c:dLbl>
              <c:idx val="0"/>
              <c:tx>
                <c:rich>
                  <a:bodyPr/>
                  <a:lstStyle/>
                  <a:p>
                    <a:fld id="{7CCD20FB-3005-4A71-BAE4-D5DC2E0B220D}" type="VALUE">
                      <a:rPr lang="en-US"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003-4445-AE92-5E409B95E28A}"/>
                </c:ext>
              </c:extLst>
            </c:dLbl>
            <c:dLbl>
              <c:idx val="1"/>
              <c:layout>
                <c:manualLayout>
                  <c:x val="8.3333333333333332E-3"/>
                  <c:y val="-6.9444444444444448E-2"/>
                </c:manualLayout>
              </c:layout>
              <c:tx>
                <c:rich>
                  <a:bodyPr/>
                  <a:lstStyle/>
                  <a:p>
                    <a:fld id="{86E3889F-2789-49BE-AFBF-E9473B729048}" type="VALUE">
                      <a:rPr lang="en-US"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003-4445-AE92-5E409B95E28A}"/>
                </c:ext>
              </c:extLst>
            </c:dLbl>
            <c:dLbl>
              <c:idx val="2"/>
              <c:layout>
                <c:manualLayout>
                  <c:x val="0"/>
                  <c:y val="-6.4814814814814811E-2"/>
                </c:manualLayout>
              </c:layout>
              <c:tx>
                <c:rich>
                  <a:bodyPr/>
                  <a:lstStyle/>
                  <a:p>
                    <a:r>
                      <a:rPr lang="en-US" baseline="0"/>
                      <a:t> </a:t>
                    </a:r>
                    <a:fld id="{7BE79975-BAF1-4B7A-8118-163AB933F2DD}"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3003-4445-AE92-5E409B95E28A}"/>
                </c:ext>
              </c:extLst>
            </c:dLbl>
            <c:dLbl>
              <c:idx val="3"/>
              <c:layout>
                <c:manualLayout>
                  <c:x val="-5.5555555555556572E-3"/>
                  <c:y val="-0.10648148148148152"/>
                </c:manualLayout>
              </c:layout>
              <c:tx>
                <c:rich>
                  <a:bodyPr/>
                  <a:lstStyle/>
                  <a:p>
                    <a:r>
                      <a:rPr lang="en-US" baseline="0"/>
                      <a:t> </a:t>
                    </a:r>
                    <a:fld id="{41023AF1-02C9-4CD4-AF83-1F1367C80D94}"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3003-4445-AE92-5E409B95E28A}"/>
                </c:ext>
              </c:extLst>
            </c:dLbl>
            <c:dLbl>
              <c:idx val="4"/>
              <c:layout>
                <c:manualLayout>
                  <c:x val="-1.388888888888899E-2"/>
                  <c:y val="-8.7962962962962979E-2"/>
                </c:manualLayout>
              </c:layout>
              <c:tx>
                <c:rich>
                  <a:bodyPr/>
                  <a:lstStyle/>
                  <a:p>
                    <a:r>
                      <a:rPr lang="en-US" baseline="0"/>
                      <a:t> </a:t>
                    </a:r>
                    <a:fld id="{B55D8ABD-3B64-4D83-98D4-BF89D1BA70B1}"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3003-4445-AE92-5E409B95E28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dk1">
                        <a:lumMod val="65000"/>
                        <a:lumOff val="3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'Peer Comparison'!$E$53:$I$53</c:f>
              <c:numCache>
                <c:formatCode>General</c:formatCode>
                <c:ptCount val="5"/>
                <c:pt idx="0">
                  <c:v>2019</c:v>
                </c:pt>
                <c:pt idx="1">
                  <c:v>2020</c:v>
                </c:pt>
                <c:pt idx="2">
                  <c:v>2021</c:v>
                </c:pt>
                <c:pt idx="3">
                  <c:v>2022</c:v>
                </c:pt>
                <c:pt idx="4">
                  <c:v>2023</c:v>
                </c:pt>
              </c:numCache>
            </c:numRef>
          </c:cat>
          <c:val>
            <c:numRef>
              <c:f>'Peer Comparison'!$E$55:$I$55</c:f>
              <c:numCache>
                <c:formatCode>General</c:formatCode>
                <c:ptCount val="5"/>
                <c:pt idx="0">
                  <c:v>271.57</c:v>
                </c:pt>
                <c:pt idx="1">
                  <c:v>338.17</c:v>
                </c:pt>
                <c:pt idx="2">
                  <c:v>347.68</c:v>
                </c:pt>
                <c:pt idx="3">
                  <c:v>284.33999999999997</c:v>
                </c:pt>
                <c:pt idx="4">
                  <c:v>395.91</c:v>
                </c:pt>
              </c:numCache>
            </c:numRef>
          </c:val>
          <c:smooth val="0"/>
          <c:extLst>
            <c:ext xmlns:c16="http://schemas.microsoft.com/office/drawing/2014/chart" uri="{C3380CC4-5D6E-409C-BE32-E72D297353CC}">
              <c16:uniqueId val="{00000001-3003-4445-AE92-5E409B95E28A}"/>
            </c:ext>
          </c:extLst>
        </c:ser>
        <c:ser>
          <c:idx val="2"/>
          <c:order val="2"/>
          <c:tx>
            <c:strRef>
              <c:f>'Peer Comparison'!$D$56</c:f>
              <c:strCache>
                <c:ptCount val="1"/>
                <c:pt idx="0">
                  <c:v>American Express Company</c:v>
                </c:pt>
              </c:strCache>
            </c:strRef>
          </c:tx>
          <c:spPr>
            <a:ln w="28575" cap="rnd">
              <a:solidFill>
                <a:schemeClr val="accent1">
                  <a:lumMod val="60000"/>
                  <a:lumOff val="40000"/>
                </a:schemeClr>
              </a:solidFill>
              <a:round/>
            </a:ln>
            <a:effectLst/>
          </c:spPr>
          <c:marker>
            <c:symbol val="none"/>
          </c:marker>
          <c:dLbls>
            <c:dLbl>
              <c:idx val="0"/>
              <c:tx>
                <c:rich>
                  <a:bodyPr/>
                  <a:lstStyle/>
                  <a:p>
                    <a:r>
                      <a:rPr lang="en-US" baseline="0"/>
                      <a:t> </a:t>
                    </a:r>
                    <a:fld id="{072A368C-8923-4403-85C3-A906D6CA7BFA}"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3003-4445-AE92-5E409B95E28A}"/>
                </c:ext>
              </c:extLst>
            </c:dLbl>
            <c:dLbl>
              <c:idx val="1"/>
              <c:layout>
                <c:manualLayout>
                  <c:x val="5.0925337632079971E-17"/>
                  <c:y val="6.1162079510703286E-2"/>
                </c:manualLayout>
              </c:layout>
              <c:tx>
                <c:rich>
                  <a:bodyPr/>
                  <a:lstStyle/>
                  <a:p>
                    <a:r>
                      <a:rPr lang="en-US" baseline="0"/>
                      <a:t> </a:t>
                    </a:r>
                    <a:fld id="{FE34635E-4CA9-4CEF-BAC2-EA0C35AD38A2}"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3003-4445-AE92-5E409B95E28A}"/>
                </c:ext>
              </c:extLst>
            </c:dLbl>
            <c:dLbl>
              <c:idx val="2"/>
              <c:layout>
                <c:manualLayout>
                  <c:x val="-1.6666666666666767E-2"/>
                  <c:y val="0.10484927916120569"/>
                </c:manualLayout>
              </c:layout>
              <c:tx>
                <c:rich>
                  <a:bodyPr/>
                  <a:lstStyle/>
                  <a:p>
                    <a:fld id="{2E72AB02-C2D7-4830-94A9-187EEC4EFF7D}" type="VALUE">
                      <a:rPr lang="en-US"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3003-4445-AE92-5E409B95E28A}"/>
                </c:ext>
              </c:extLst>
            </c:dLbl>
            <c:dLbl>
              <c:idx val="3"/>
              <c:layout>
                <c:manualLayout>
                  <c:x val="-5.5555555555556572E-3"/>
                  <c:y val="7.8636959370904161E-2"/>
                </c:manualLayout>
              </c:layout>
              <c:tx>
                <c:rich>
                  <a:bodyPr/>
                  <a:lstStyle/>
                  <a:p>
                    <a:r>
                      <a:rPr lang="en-US" baseline="0"/>
                      <a:t> </a:t>
                    </a:r>
                    <a:fld id="{BE911514-ED12-49C2-9441-EDE65CB91EFB}"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003-4445-AE92-5E409B95E28A}"/>
                </c:ext>
              </c:extLst>
            </c:dLbl>
            <c:dLbl>
              <c:idx val="4"/>
              <c:layout>
                <c:manualLayout>
                  <c:x val="-8.3333333333334356E-3"/>
                  <c:y val="7.8636959370904244E-2"/>
                </c:manualLayout>
              </c:layout>
              <c:tx>
                <c:rich>
                  <a:bodyPr/>
                  <a:lstStyle/>
                  <a:p>
                    <a:fld id="{23A0FE4B-9CF2-49FF-B739-383989CC1AF2}" type="VALUE">
                      <a:rPr lang="en-US"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3003-4445-AE92-5E409B95E28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dk1">
                        <a:lumMod val="65000"/>
                        <a:lumOff val="3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'Peer Comparison'!$E$53:$I$53</c:f>
              <c:numCache>
                <c:formatCode>General</c:formatCode>
                <c:ptCount val="5"/>
                <c:pt idx="0">
                  <c:v>2019</c:v>
                </c:pt>
                <c:pt idx="1">
                  <c:v>2020</c:v>
                </c:pt>
                <c:pt idx="2">
                  <c:v>2021</c:v>
                </c:pt>
                <c:pt idx="3">
                  <c:v>2022</c:v>
                </c:pt>
                <c:pt idx="4">
                  <c:v>2023</c:v>
                </c:pt>
              </c:numCache>
            </c:numRef>
          </c:cat>
          <c:val>
            <c:numRef>
              <c:f>'Peer Comparison'!$E$56:$I$56</c:f>
              <c:numCache>
                <c:formatCode>General</c:formatCode>
                <c:ptCount val="5"/>
                <c:pt idx="0">
                  <c:v>118.28</c:v>
                </c:pt>
                <c:pt idx="1">
                  <c:v>100.25</c:v>
                </c:pt>
                <c:pt idx="2">
                  <c:v>167.53</c:v>
                </c:pt>
                <c:pt idx="3">
                  <c:v>134.91</c:v>
                </c:pt>
                <c:pt idx="4">
                  <c:v>149.19</c:v>
                </c:pt>
              </c:numCache>
            </c:numRef>
          </c:val>
          <c:smooth val="0"/>
          <c:extLst>
            <c:ext xmlns:c16="http://schemas.microsoft.com/office/drawing/2014/chart" uri="{C3380CC4-5D6E-409C-BE32-E72D297353CC}">
              <c16:uniqueId val="{00000002-3003-4445-AE92-5E409B95E28A}"/>
            </c:ext>
          </c:extLst>
        </c:ser>
        <c:dLbls>
          <c:showLegendKey val="0"/>
          <c:showVal val="0"/>
          <c:showCatName val="0"/>
          <c:showSerName val="0"/>
          <c:showPercent val="0"/>
          <c:showBubbleSize val="0"/>
        </c:dLbls>
        <c:smooth val="0"/>
        <c:axId val="1250669887"/>
        <c:axId val="1250671135"/>
      </c:lineChart>
      <c:catAx>
        <c:axId val="1250669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50671135"/>
        <c:crosses val="autoZero"/>
        <c:auto val="1"/>
        <c:lblAlgn val="ctr"/>
        <c:lblOffset val="100"/>
        <c:noMultiLvlLbl val="0"/>
      </c:catAx>
      <c:valAx>
        <c:axId val="12506711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50669887"/>
        <c:crosses val="autoZero"/>
        <c:crossBetween val="between"/>
      </c:valAx>
      <c:spPr>
        <a:noFill/>
        <a:ln>
          <a:noFill/>
        </a:ln>
        <a:effectLst/>
      </c:spPr>
    </c:plotArea>
    <c:legend>
      <c:legendPos val="b"/>
      <c:layout>
        <c:manualLayout>
          <c:xMode val="edge"/>
          <c:yMode val="edge"/>
          <c:x val="5.0000043759309797E-2"/>
          <c:y val="0.80025901071362493"/>
          <c:w val="0.9"/>
          <c:h val="0.1368067578751883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200" b="1">
                <a:solidFill>
                  <a:schemeClr val="tx1"/>
                </a:solidFill>
                <a:latin typeface="Cambria" panose="02040503050406030204" pitchFamily="18" charset="0"/>
                <a:ea typeface="Cambria" panose="02040503050406030204" pitchFamily="18" charset="0"/>
              </a:rPr>
              <a:t>Comparison of Net Revenue among Two Competitors($ millions)</a:t>
            </a:r>
          </a:p>
        </c:rich>
      </c:tx>
      <c:overlay val="0"/>
      <c:spPr>
        <a:solidFill>
          <a:srgbClr val="92D050"/>
        </a:solid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498665791776028"/>
          <c:y val="0.14921173618080921"/>
          <c:w val="0.85445778652668414"/>
          <c:h val="0.5862391498888786"/>
        </c:manualLayout>
      </c:layout>
      <c:lineChart>
        <c:grouping val="standard"/>
        <c:varyColors val="0"/>
        <c:ser>
          <c:idx val="0"/>
          <c:order val="0"/>
          <c:tx>
            <c:strRef>
              <c:f>'Peer Comparison'!$D$61</c:f>
              <c:strCache>
                <c:ptCount val="1"/>
                <c:pt idx="0">
                  <c:v>Visa Inc</c:v>
                </c:pt>
              </c:strCache>
            </c:strRef>
          </c:tx>
          <c:spPr>
            <a:ln w="28575" cap="rnd">
              <a:solidFill>
                <a:srgbClr val="0070C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Comparison'!$E$60:$I$60</c:f>
              <c:numCache>
                <c:formatCode>General</c:formatCode>
                <c:ptCount val="5"/>
                <c:pt idx="0">
                  <c:v>2019</c:v>
                </c:pt>
                <c:pt idx="1">
                  <c:v>2020</c:v>
                </c:pt>
                <c:pt idx="2">
                  <c:v>2021</c:v>
                </c:pt>
                <c:pt idx="3">
                  <c:v>2022</c:v>
                </c:pt>
                <c:pt idx="4">
                  <c:v>2023</c:v>
                </c:pt>
              </c:numCache>
            </c:numRef>
          </c:cat>
          <c:val>
            <c:numRef>
              <c:f>'Peer Comparison'!$E$61:$I$61</c:f>
              <c:numCache>
                <c:formatCode>#,##0</c:formatCode>
                <c:ptCount val="5"/>
                <c:pt idx="0">
                  <c:v>22977</c:v>
                </c:pt>
                <c:pt idx="1">
                  <c:v>21846</c:v>
                </c:pt>
                <c:pt idx="2">
                  <c:v>24105</c:v>
                </c:pt>
                <c:pt idx="3">
                  <c:v>29310</c:v>
                </c:pt>
                <c:pt idx="4">
                  <c:v>32653</c:v>
                </c:pt>
              </c:numCache>
            </c:numRef>
          </c:val>
          <c:smooth val="0"/>
          <c:extLst>
            <c:ext xmlns:c16="http://schemas.microsoft.com/office/drawing/2014/chart" uri="{C3380CC4-5D6E-409C-BE32-E72D297353CC}">
              <c16:uniqueId val="{00000000-2280-4454-ABAF-58AC394C6638}"/>
            </c:ext>
          </c:extLst>
        </c:ser>
        <c:ser>
          <c:idx val="1"/>
          <c:order val="1"/>
          <c:tx>
            <c:strRef>
              <c:f>'Peer Comparison'!$D$62</c:f>
              <c:strCache>
                <c:ptCount val="1"/>
                <c:pt idx="0">
                  <c:v>Mastercard Incorporated</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Comparison'!$E$60:$I$60</c:f>
              <c:numCache>
                <c:formatCode>General</c:formatCode>
                <c:ptCount val="5"/>
                <c:pt idx="0">
                  <c:v>2019</c:v>
                </c:pt>
                <c:pt idx="1">
                  <c:v>2020</c:v>
                </c:pt>
                <c:pt idx="2">
                  <c:v>2021</c:v>
                </c:pt>
                <c:pt idx="3">
                  <c:v>2022</c:v>
                </c:pt>
                <c:pt idx="4">
                  <c:v>2023</c:v>
                </c:pt>
              </c:numCache>
            </c:numRef>
          </c:cat>
          <c:val>
            <c:numRef>
              <c:f>'Peer Comparison'!$E$62:$I$62</c:f>
              <c:numCache>
                <c:formatCode>#,##0</c:formatCode>
                <c:ptCount val="5"/>
                <c:pt idx="0">
                  <c:v>16883</c:v>
                </c:pt>
                <c:pt idx="1">
                  <c:v>15301</c:v>
                </c:pt>
                <c:pt idx="2">
                  <c:v>18884</c:v>
                </c:pt>
                <c:pt idx="3">
                  <c:v>22237</c:v>
                </c:pt>
                <c:pt idx="4">
                  <c:v>25098</c:v>
                </c:pt>
              </c:numCache>
            </c:numRef>
          </c:val>
          <c:smooth val="0"/>
          <c:extLst>
            <c:ext xmlns:c16="http://schemas.microsoft.com/office/drawing/2014/chart" uri="{C3380CC4-5D6E-409C-BE32-E72D297353CC}">
              <c16:uniqueId val="{00000001-2280-4454-ABAF-58AC394C6638}"/>
            </c:ext>
          </c:extLst>
        </c:ser>
        <c:ser>
          <c:idx val="2"/>
          <c:order val="2"/>
          <c:tx>
            <c:strRef>
              <c:f>'Peer Comparison'!$D$63</c:f>
              <c:strCache>
                <c:ptCount val="1"/>
                <c:pt idx="0">
                  <c:v>American Express Company</c:v>
                </c:pt>
              </c:strCache>
            </c:strRef>
          </c:tx>
          <c:spPr>
            <a:ln w="28575" cap="rnd">
              <a:solidFill>
                <a:schemeClr val="accent1">
                  <a:lumMod val="40000"/>
                  <a:lumOff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Comparison'!$E$60:$I$60</c:f>
              <c:numCache>
                <c:formatCode>General</c:formatCode>
                <c:ptCount val="5"/>
                <c:pt idx="0">
                  <c:v>2019</c:v>
                </c:pt>
                <c:pt idx="1">
                  <c:v>2020</c:v>
                </c:pt>
                <c:pt idx="2">
                  <c:v>2021</c:v>
                </c:pt>
                <c:pt idx="3">
                  <c:v>2022</c:v>
                </c:pt>
                <c:pt idx="4">
                  <c:v>2023</c:v>
                </c:pt>
              </c:numCache>
            </c:numRef>
          </c:cat>
          <c:val>
            <c:numRef>
              <c:f>'Peer Comparison'!$E$63:$I$63</c:f>
              <c:numCache>
                <c:formatCode>#,##0</c:formatCode>
                <c:ptCount val="5"/>
                <c:pt idx="0">
                  <c:v>34936</c:v>
                </c:pt>
                <c:pt idx="1">
                  <c:v>28102</c:v>
                </c:pt>
                <c:pt idx="2">
                  <c:v>34630</c:v>
                </c:pt>
                <c:pt idx="3">
                  <c:v>42967</c:v>
                </c:pt>
                <c:pt idx="4">
                  <c:v>47381</c:v>
                </c:pt>
              </c:numCache>
            </c:numRef>
          </c:val>
          <c:smooth val="0"/>
          <c:extLst>
            <c:ext xmlns:c16="http://schemas.microsoft.com/office/drawing/2014/chart" uri="{C3380CC4-5D6E-409C-BE32-E72D297353CC}">
              <c16:uniqueId val="{00000002-2280-4454-ABAF-58AC394C6638}"/>
            </c:ext>
          </c:extLst>
        </c:ser>
        <c:dLbls>
          <c:showLegendKey val="0"/>
          <c:showVal val="0"/>
          <c:showCatName val="0"/>
          <c:showSerName val="0"/>
          <c:showPercent val="0"/>
          <c:showBubbleSize val="0"/>
        </c:dLbls>
        <c:smooth val="0"/>
        <c:axId val="1319395263"/>
        <c:axId val="1319402335"/>
      </c:lineChart>
      <c:catAx>
        <c:axId val="1319395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319402335"/>
        <c:crosses val="autoZero"/>
        <c:auto val="1"/>
        <c:lblAlgn val="ctr"/>
        <c:lblOffset val="100"/>
        <c:noMultiLvlLbl val="0"/>
      </c:catAx>
      <c:valAx>
        <c:axId val="13194023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319395263"/>
        <c:crosses val="autoZero"/>
        <c:crossBetween val="between"/>
      </c:valAx>
      <c:spPr>
        <a:noFill/>
        <a:ln>
          <a:noFill/>
        </a:ln>
        <a:effectLst/>
      </c:spPr>
    </c:plotArea>
    <c:legend>
      <c:legendPos val="b"/>
      <c:layout>
        <c:manualLayout>
          <c:xMode val="edge"/>
          <c:yMode val="edge"/>
          <c:x val="0.05"/>
          <c:y val="0.8754077553709203"/>
          <c:w val="0.9"/>
          <c:h val="9.831103569346867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image" Target="../media/image3.png"/><Relationship Id="rId7"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19</xdr:col>
      <xdr:colOff>7620</xdr:colOff>
      <xdr:row>1</xdr:row>
      <xdr:rowOff>251460</xdr:rowOff>
    </xdr:from>
    <xdr:to>
      <xdr:col>27</xdr:col>
      <xdr:colOff>411480</xdr:colOff>
      <xdr:row>19</xdr:row>
      <xdr:rowOff>11430</xdr:rowOff>
    </xdr:to>
    <xdr:graphicFrame macro="">
      <xdr:nvGraphicFramePr>
        <xdr:cNvPr id="2" name="Chart 1">
          <a:extLst>
            <a:ext uri="{FF2B5EF4-FFF2-40B4-BE49-F238E27FC236}">
              <a16:creationId xmlns:a16="http://schemas.microsoft.com/office/drawing/2014/main" id="{94CB47F2-719A-4CBC-8EAE-9CF69D5C88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29</xdr:row>
      <xdr:rowOff>53340</xdr:rowOff>
    </xdr:from>
    <xdr:to>
      <xdr:col>20</xdr:col>
      <xdr:colOff>426720</xdr:colOff>
      <xdr:row>47</xdr:row>
      <xdr:rowOff>60960</xdr:rowOff>
    </xdr:to>
    <xdr:graphicFrame macro="">
      <xdr:nvGraphicFramePr>
        <xdr:cNvPr id="3" name="Chart 2">
          <a:extLst>
            <a:ext uri="{FF2B5EF4-FFF2-40B4-BE49-F238E27FC236}">
              <a16:creationId xmlns:a16="http://schemas.microsoft.com/office/drawing/2014/main" id="{F7AC09FE-D8C2-494A-9907-F2DD9EEB1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207862</xdr:colOff>
      <xdr:row>108</xdr:row>
      <xdr:rowOff>78802</xdr:rowOff>
    </xdr:from>
    <xdr:to>
      <xdr:col>11</xdr:col>
      <xdr:colOff>213196</xdr:colOff>
      <xdr:row>116</xdr:row>
      <xdr:rowOff>140280</xdr:rowOff>
    </xdr:to>
    <xdr:pic>
      <xdr:nvPicPr>
        <xdr:cNvPr id="2" name="Picture 1">
          <a:extLst>
            <a:ext uri="{FF2B5EF4-FFF2-40B4-BE49-F238E27FC236}">
              <a16:creationId xmlns:a16="http://schemas.microsoft.com/office/drawing/2014/main" id="{9F07A78B-8365-46AB-9A58-E0A9C93EBEBE}"/>
            </a:ext>
          </a:extLst>
        </xdr:cNvPr>
        <xdr:cNvPicPr>
          <a:picLocks noChangeAspect="1"/>
        </xdr:cNvPicPr>
      </xdr:nvPicPr>
      <xdr:blipFill>
        <a:blip xmlns:r="http://schemas.openxmlformats.org/officeDocument/2006/relationships" r:embed="rId1"/>
        <a:stretch>
          <a:fillRect/>
        </a:stretch>
      </xdr:blipFill>
      <xdr:spPr>
        <a:xfrm>
          <a:off x="815533" y="21665587"/>
          <a:ext cx="8126904" cy="1527605"/>
        </a:xfrm>
        <a:prstGeom prst="rect">
          <a:avLst/>
        </a:prstGeom>
      </xdr:spPr>
    </xdr:pic>
    <xdr:clientData/>
  </xdr:twoCellAnchor>
  <xdr:twoCellAnchor editAs="oneCell">
    <xdr:from>
      <xdr:col>1</xdr:col>
      <xdr:colOff>205355</xdr:colOff>
      <xdr:row>117</xdr:row>
      <xdr:rowOff>96552</xdr:rowOff>
    </xdr:from>
    <xdr:to>
      <xdr:col>10</xdr:col>
      <xdr:colOff>501570</xdr:colOff>
      <xdr:row>126</xdr:row>
      <xdr:rowOff>50971</xdr:rowOff>
    </xdr:to>
    <xdr:pic>
      <xdr:nvPicPr>
        <xdr:cNvPr id="4" name="Picture 3">
          <a:extLst>
            <a:ext uri="{FF2B5EF4-FFF2-40B4-BE49-F238E27FC236}">
              <a16:creationId xmlns:a16="http://schemas.microsoft.com/office/drawing/2014/main" id="{8BA461BE-E5E4-4018-88A1-102EB6965F73}"/>
            </a:ext>
          </a:extLst>
        </xdr:cNvPr>
        <xdr:cNvPicPr>
          <a:picLocks noChangeAspect="1"/>
        </xdr:cNvPicPr>
      </xdr:nvPicPr>
      <xdr:blipFill>
        <a:blip xmlns:r="http://schemas.openxmlformats.org/officeDocument/2006/relationships" r:embed="rId2"/>
        <a:stretch>
          <a:fillRect/>
        </a:stretch>
      </xdr:blipFill>
      <xdr:spPr>
        <a:xfrm>
          <a:off x="813026" y="23332729"/>
          <a:ext cx="7723303" cy="1603811"/>
        </a:xfrm>
        <a:prstGeom prst="rect">
          <a:avLst/>
        </a:prstGeom>
      </xdr:spPr>
    </xdr:pic>
    <xdr:clientData/>
  </xdr:twoCellAnchor>
  <xdr:twoCellAnchor editAs="oneCell">
    <xdr:from>
      <xdr:col>1</xdr:col>
      <xdr:colOff>186160</xdr:colOff>
      <xdr:row>126</xdr:row>
      <xdr:rowOff>178733</xdr:rowOff>
    </xdr:from>
    <xdr:to>
      <xdr:col>10</xdr:col>
      <xdr:colOff>385521</xdr:colOff>
      <xdr:row>137</xdr:row>
      <xdr:rowOff>67519</xdr:rowOff>
    </xdr:to>
    <xdr:pic>
      <xdr:nvPicPr>
        <xdr:cNvPr id="5" name="Picture 4">
          <a:extLst>
            <a:ext uri="{FF2B5EF4-FFF2-40B4-BE49-F238E27FC236}">
              <a16:creationId xmlns:a16="http://schemas.microsoft.com/office/drawing/2014/main" id="{F33A4616-4807-4C0A-B30B-6F6DC8AC5EE8}"/>
            </a:ext>
          </a:extLst>
        </xdr:cNvPr>
        <xdr:cNvPicPr>
          <a:picLocks noChangeAspect="1"/>
        </xdr:cNvPicPr>
      </xdr:nvPicPr>
      <xdr:blipFill>
        <a:blip xmlns:r="http://schemas.openxmlformats.org/officeDocument/2006/relationships" r:embed="rId3"/>
        <a:stretch>
          <a:fillRect/>
        </a:stretch>
      </xdr:blipFill>
      <xdr:spPr>
        <a:xfrm>
          <a:off x="793831" y="25064303"/>
          <a:ext cx="7626449" cy="1904710"/>
        </a:xfrm>
        <a:prstGeom prst="rect">
          <a:avLst/>
        </a:prstGeom>
      </xdr:spPr>
    </xdr:pic>
    <xdr:clientData/>
  </xdr:twoCellAnchor>
  <xdr:twoCellAnchor>
    <xdr:from>
      <xdr:col>1</xdr:col>
      <xdr:colOff>422186</xdr:colOff>
      <xdr:row>1</xdr:row>
      <xdr:rowOff>53821</xdr:rowOff>
    </xdr:from>
    <xdr:to>
      <xdr:col>6</xdr:col>
      <xdr:colOff>389777</xdr:colOff>
      <xdr:row>25</xdr:row>
      <xdr:rowOff>67518</xdr:rowOff>
    </xdr:to>
    <xdr:graphicFrame macro="">
      <xdr:nvGraphicFramePr>
        <xdr:cNvPr id="6" name="Chart 5">
          <a:extLst>
            <a:ext uri="{FF2B5EF4-FFF2-40B4-BE49-F238E27FC236}">
              <a16:creationId xmlns:a16="http://schemas.microsoft.com/office/drawing/2014/main" id="{28FFA545-4733-47BA-ADB5-EBAFC8D2B2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507164</xdr:colOff>
      <xdr:row>1</xdr:row>
      <xdr:rowOff>46201</xdr:rowOff>
    </xdr:from>
    <xdr:to>
      <xdr:col>13</xdr:col>
      <xdr:colOff>121631</xdr:colOff>
      <xdr:row>25</xdr:row>
      <xdr:rowOff>38581</xdr:rowOff>
    </xdr:to>
    <xdr:graphicFrame macro="">
      <xdr:nvGraphicFramePr>
        <xdr:cNvPr id="9" name="Chart 8">
          <a:extLst>
            <a:ext uri="{FF2B5EF4-FFF2-40B4-BE49-F238E27FC236}">
              <a16:creationId xmlns:a16="http://schemas.microsoft.com/office/drawing/2014/main" id="{2D424532-303D-4B6F-9C13-7263F7366F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273935</xdr:colOff>
      <xdr:row>1</xdr:row>
      <xdr:rowOff>67519</xdr:rowOff>
    </xdr:from>
    <xdr:to>
      <xdr:col>19</xdr:col>
      <xdr:colOff>426624</xdr:colOff>
      <xdr:row>25</xdr:row>
      <xdr:rowOff>77165</xdr:rowOff>
    </xdr:to>
    <xdr:graphicFrame macro="">
      <xdr:nvGraphicFramePr>
        <xdr:cNvPr id="13" name="Chart 12">
          <a:extLst>
            <a:ext uri="{FF2B5EF4-FFF2-40B4-BE49-F238E27FC236}">
              <a16:creationId xmlns:a16="http://schemas.microsoft.com/office/drawing/2014/main" id="{05AF4461-CA14-4DBB-AB40-056C01545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13119</xdr:colOff>
      <xdr:row>35</xdr:row>
      <xdr:rowOff>10945</xdr:rowOff>
    </xdr:from>
    <xdr:to>
      <xdr:col>15</xdr:col>
      <xdr:colOff>810229</xdr:colOff>
      <xdr:row>57</xdr:row>
      <xdr:rowOff>163973</xdr:rowOff>
    </xdr:to>
    <xdr:graphicFrame macro="">
      <xdr:nvGraphicFramePr>
        <xdr:cNvPr id="14" name="Chart 13">
          <a:extLst>
            <a:ext uri="{FF2B5EF4-FFF2-40B4-BE49-F238E27FC236}">
              <a16:creationId xmlns:a16="http://schemas.microsoft.com/office/drawing/2014/main" id="{08967CB4-FC9B-48C6-BBE7-E2711231D7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1006515</xdr:colOff>
      <xdr:row>35</xdr:row>
      <xdr:rowOff>12491</xdr:rowOff>
    </xdr:from>
    <xdr:to>
      <xdr:col>23</xdr:col>
      <xdr:colOff>593684</xdr:colOff>
      <xdr:row>57</xdr:row>
      <xdr:rowOff>163974</xdr:rowOff>
    </xdr:to>
    <xdr:graphicFrame macro="">
      <xdr:nvGraphicFramePr>
        <xdr:cNvPr id="15" name="Chart 14">
          <a:extLst>
            <a:ext uri="{FF2B5EF4-FFF2-40B4-BE49-F238E27FC236}">
              <a16:creationId xmlns:a16="http://schemas.microsoft.com/office/drawing/2014/main" id="{68B6DEB5-0C4F-4B0B-9608-E1401FCC4B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23632</xdr:colOff>
      <xdr:row>58</xdr:row>
      <xdr:rowOff>212203</xdr:rowOff>
    </xdr:from>
    <xdr:to>
      <xdr:col>15</xdr:col>
      <xdr:colOff>600822</xdr:colOff>
      <xdr:row>78</xdr:row>
      <xdr:rowOff>38582</xdr:rowOff>
    </xdr:to>
    <xdr:graphicFrame macro="">
      <xdr:nvGraphicFramePr>
        <xdr:cNvPr id="7" name="Chart 6">
          <a:extLst>
            <a:ext uri="{FF2B5EF4-FFF2-40B4-BE49-F238E27FC236}">
              <a16:creationId xmlns:a16="http://schemas.microsoft.com/office/drawing/2014/main" id="{81EC6CD7-6933-4441-B84C-B2F1459A14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27201</xdr:colOff>
      <xdr:row>58</xdr:row>
      <xdr:rowOff>212201</xdr:rowOff>
    </xdr:from>
    <xdr:to>
      <xdr:col>23</xdr:col>
      <xdr:colOff>343960</xdr:colOff>
      <xdr:row>78</xdr:row>
      <xdr:rowOff>48227</xdr:rowOff>
    </xdr:to>
    <xdr:graphicFrame macro="">
      <xdr:nvGraphicFramePr>
        <xdr:cNvPr id="8" name="Chart 7">
          <a:extLst>
            <a:ext uri="{FF2B5EF4-FFF2-40B4-BE49-F238E27FC236}">
              <a16:creationId xmlns:a16="http://schemas.microsoft.com/office/drawing/2014/main" id="{9B457275-86C4-48F9-B43D-D9FFD0B6E1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topLeftCell="A10" workbookViewId="0">
      <selection activeCell="A34" sqref="A34"/>
    </sheetView>
  </sheetViews>
  <sheetFormatPr defaultRowHeight="14.4" x14ac:dyDescent="0.3"/>
  <cols>
    <col min="1" max="1" width="157.88671875" style="2" customWidth="1"/>
  </cols>
  <sheetData>
    <row r="1" spans="1:1" ht="23.4" x14ac:dyDescent="0.45">
      <c r="A1" s="1" t="s">
        <v>0</v>
      </c>
    </row>
    <row r="3" spans="1:1" x14ac:dyDescent="0.3">
      <c r="A3" s="2" t="s">
        <v>7</v>
      </c>
    </row>
    <row r="4" spans="1:1" s="7" customFormat="1" x14ac:dyDescent="0.3">
      <c r="A4" s="6" t="s">
        <v>1</v>
      </c>
    </row>
    <row r="5" spans="1:1" x14ac:dyDescent="0.3">
      <c r="A5" s="3" t="s">
        <v>2</v>
      </c>
    </row>
    <row r="6" spans="1:1" x14ac:dyDescent="0.3">
      <c r="A6" s="3" t="s">
        <v>3</v>
      </c>
    </row>
    <row r="7" spans="1:1" x14ac:dyDescent="0.3">
      <c r="A7" s="3" t="s">
        <v>14</v>
      </c>
    </row>
    <row r="8" spans="1:1" x14ac:dyDescent="0.3">
      <c r="A8" s="3" t="s">
        <v>4</v>
      </c>
    </row>
    <row r="9" spans="1:1" x14ac:dyDescent="0.3">
      <c r="A9" s="3" t="s">
        <v>13</v>
      </c>
    </row>
    <row r="10" spans="1:1" x14ac:dyDescent="0.3">
      <c r="A10" s="3" t="s">
        <v>8</v>
      </c>
    </row>
    <row r="11" spans="1:1" x14ac:dyDescent="0.3">
      <c r="A11" s="3" t="s">
        <v>9</v>
      </c>
    </row>
    <row r="12" spans="1:1" x14ac:dyDescent="0.3">
      <c r="A12" s="3" t="s">
        <v>10</v>
      </c>
    </row>
    <row r="15" spans="1:1" x14ac:dyDescent="0.3">
      <c r="A15" s="4" t="s">
        <v>5</v>
      </c>
    </row>
    <row r="16" spans="1:1" s="5" customFormat="1" x14ac:dyDescent="0.3">
      <c r="A16" s="8" t="s">
        <v>12</v>
      </c>
    </row>
    <row r="17" spans="1:1" x14ac:dyDescent="0.3">
      <c r="A17" s="3" t="s">
        <v>6</v>
      </c>
    </row>
    <row r="18" spans="1:1" x14ac:dyDescent="0.3">
      <c r="A18" s="3" t="s">
        <v>11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4E1D-3790-43C1-AB75-F861AF9914BB}">
  <dimension ref="B2:K205"/>
  <sheetViews>
    <sheetView topLeftCell="A13" workbookViewId="0">
      <selection activeCell="D36" sqref="D36"/>
    </sheetView>
  </sheetViews>
  <sheetFormatPr defaultRowHeight="14.4" x14ac:dyDescent="0.3"/>
  <cols>
    <col min="2" max="2" width="41.109375" bestFit="1" customWidth="1"/>
    <col min="3" max="3" width="14.33203125" customWidth="1"/>
    <col min="4" max="4" width="14.6640625" customWidth="1"/>
    <col min="5" max="6" width="16.109375" customWidth="1"/>
    <col min="7" max="7" width="13.109375" customWidth="1"/>
  </cols>
  <sheetData>
    <row r="2" spans="2:10" ht="21" x14ac:dyDescent="0.4">
      <c r="B2" s="15" t="s">
        <v>20</v>
      </c>
      <c r="C2" s="15"/>
      <c r="D2" s="9" t="s">
        <v>21</v>
      </c>
      <c r="J2" s="14"/>
    </row>
    <row r="3" spans="2:10" ht="18" x14ac:dyDescent="0.35">
      <c r="B3" s="16" t="s">
        <v>15</v>
      </c>
      <c r="C3" s="9">
        <v>2019</v>
      </c>
      <c r="D3" s="9">
        <v>2020</v>
      </c>
      <c r="E3" s="9">
        <v>2021</v>
      </c>
      <c r="F3" s="9">
        <v>2022</v>
      </c>
      <c r="G3" s="9">
        <v>2023</v>
      </c>
    </row>
    <row r="5" spans="2:10" x14ac:dyDescent="0.3">
      <c r="B5" s="9" t="s">
        <v>22</v>
      </c>
      <c r="C5" s="17">
        <v>9700</v>
      </c>
      <c r="D5" s="10">
        <v>9804</v>
      </c>
      <c r="E5" s="10">
        <v>11475</v>
      </c>
      <c r="F5" s="10">
        <v>13361</v>
      </c>
      <c r="G5" s="10">
        <v>14826</v>
      </c>
    </row>
    <row r="6" spans="2:10" x14ac:dyDescent="0.3">
      <c r="B6" s="9" t="s">
        <v>23</v>
      </c>
      <c r="C6" s="17">
        <v>10333</v>
      </c>
      <c r="D6" s="10">
        <v>10975</v>
      </c>
      <c r="E6" s="10">
        <v>12792</v>
      </c>
      <c r="F6" s="10">
        <v>14438</v>
      </c>
      <c r="G6" s="10">
        <v>16007</v>
      </c>
    </row>
    <row r="7" spans="2:10" x14ac:dyDescent="0.3">
      <c r="B7" s="9" t="s">
        <v>24</v>
      </c>
      <c r="C7" s="17">
        <v>7804</v>
      </c>
      <c r="D7" s="10">
        <v>6299</v>
      </c>
      <c r="E7" s="10">
        <v>6530</v>
      </c>
      <c r="F7" s="10">
        <v>9815</v>
      </c>
      <c r="G7">
        <v>11638</v>
      </c>
    </row>
    <row r="8" spans="2:10" x14ac:dyDescent="0.3">
      <c r="B8" s="9" t="s">
        <v>25</v>
      </c>
      <c r="C8" s="17">
        <v>1313</v>
      </c>
      <c r="D8" s="10">
        <v>1432</v>
      </c>
      <c r="E8" s="10">
        <v>1675</v>
      </c>
      <c r="F8" s="10">
        <v>1991</v>
      </c>
      <c r="G8">
        <v>2479</v>
      </c>
    </row>
    <row r="9" spans="2:10" x14ac:dyDescent="0.3">
      <c r="B9" s="9" t="s">
        <v>26</v>
      </c>
      <c r="C9" s="17">
        <v>-6173</v>
      </c>
      <c r="D9" s="10">
        <v>-6664</v>
      </c>
      <c r="E9" s="10">
        <v>-8367</v>
      </c>
      <c r="F9" s="10">
        <v>-10295</v>
      </c>
      <c r="G9" s="10">
        <v>-12297</v>
      </c>
    </row>
    <row r="10" spans="2:10" ht="15" thickBot="1" x14ac:dyDescent="0.35">
      <c r="C10" s="11">
        <f t="shared" ref="C10:G10" si="0">SUM(C5:C9)</f>
        <v>22977</v>
      </c>
      <c r="D10" s="11">
        <f t="shared" si="0"/>
        <v>21846</v>
      </c>
      <c r="E10" s="11">
        <f t="shared" si="0"/>
        <v>24105</v>
      </c>
      <c r="F10" s="11">
        <f t="shared" si="0"/>
        <v>29310</v>
      </c>
      <c r="G10" s="11">
        <f t="shared" si="0"/>
        <v>32653</v>
      </c>
    </row>
    <row r="13" spans="2:10" x14ac:dyDescent="0.3">
      <c r="B13" s="9" t="s">
        <v>15</v>
      </c>
      <c r="C13" s="9"/>
    </row>
    <row r="14" spans="2:10" x14ac:dyDescent="0.3">
      <c r="C14" s="9">
        <v>2019</v>
      </c>
      <c r="D14" s="9">
        <v>2020</v>
      </c>
      <c r="E14" s="9">
        <v>2021</v>
      </c>
      <c r="F14" s="9">
        <v>2022</v>
      </c>
      <c r="G14" s="9">
        <v>2023</v>
      </c>
    </row>
    <row r="15" spans="2:10" x14ac:dyDescent="0.3">
      <c r="B15" t="s">
        <v>16</v>
      </c>
      <c r="C15" s="10">
        <v>10279</v>
      </c>
      <c r="D15" s="10">
        <v>10125</v>
      </c>
      <c r="E15" s="10">
        <v>11160</v>
      </c>
      <c r="F15" s="10">
        <v>12851</v>
      </c>
      <c r="G15" s="10">
        <v>14138</v>
      </c>
    </row>
    <row r="16" spans="2:10" x14ac:dyDescent="0.3">
      <c r="B16" t="s">
        <v>17</v>
      </c>
      <c r="C16" s="10">
        <v>12698</v>
      </c>
      <c r="D16" s="10">
        <v>11721</v>
      </c>
      <c r="E16" s="10">
        <v>12945</v>
      </c>
      <c r="F16" s="10">
        <v>16459</v>
      </c>
      <c r="G16" s="10">
        <v>18515</v>
      </c>
    </row>
    <row r="17" spans="2:11" ht="15" thickBot="1" x14ac:dyDescent="0.35">
      <c r="B17" s="9" t="s">
        <v>18</v>
      </c>
      <c r="C17" s="11">
        <f t="shared" ref="C17:G17" si="1">C15+C16</f>
        <v>22977</v>
      </c>
      <c r="D17" s="11">
        <f t="shared" si="1"/>
        <v>21846</v>
      </c>
      <c r="E17" s="11">
        <f t="shared" si="1"/>
        <v>24105</v>
      </c>
      <c r="F17" s="11">
        <f t="shared" si="1"/>
        <v>29310</v>
      </c>
      <c r="G17" s="11">
        <f t="shared" si="1"/>
        <v>32653</v>
      </c>
    </row>
    <row r="18" spans="2:11" x14ac:dyDescent="0.3">
      <c r="G18" s="10"/>
    </row>
    <row r="19" spans="2:11" ht="18" x14ac:dyDescent="0.35">
      <c r="G19" s="10"/>
      <c r="J19" s="14"/>
      <c r="K19" s="14"/>
    </row>
    <row r="20" spans="2:11" ht="18" x14ac:dyDescent="0.35">
      <c r="B20" s="14" t="s">
        <v>19</v>
      </c>
      <c r="C20" s="9">
        <v>2019</v>
      </c>
      <c r="D20" s="9">
        <v>2020</v>
      </c>
      <c r="E20" s="9">
        <v>2021</v>
      </c>
      <c r="F20" s="9">
        <v>2022</v>
      </c>
      <c r="G20" s="9">
        <v>2023</v>
      </c>
    </row>
    <row r="21" spans="2:11" x14ac:dyDescent="0.3">
      <c r="B21" t="s">
        <v>27</v>
      </c>
      <c r="C21" s="10">
        <v>3444</v>
      </c>
      <c r="D21" s="10">
        <v>3785</v>
      </c>
      <c r="E21" s="10">
        <v>4240</v>
      </c>
      <c r="F21" s="10">
        <v>4990</v>
      </c>
      <c r="G21" s="10">
        <v>5831</v>
      </c>
    </row>
    <row r="22" spans="2:11" x14ac:dyDescent="0.3">
      <c r="B22" s="5" t="s">
        <v>28</v>
      </c>
      <c r="C22" s="17">
        <v>1105</v>
      </c>
      <c r="D22" s="17">
        <v>971</v>
      </c>
      <c r="E22" s="17">
        <v>1136</v>
      </c>
      <c r="F22" s="17">
        <v>1336</v>
      </c>
      <c r="G22" s="17">
        <v>1341</v>
      </c>
    </row>
    <row r="23" spans="2:11" x14ac:dyDescent="0.3">
      <c r="B23" t="s">
        <v>29</v>
      </c>
      <c r="C23" s="17">
        <v>721</v>
      </c>
      <c r="D23" s="5">
        <v>727</v>
      </c>
      <c r="E23" s="17">
        <v>730</v>
      </c>
      <c r="F23" s="17">
        <v>743</v>
      </c>
      <c r="G23" s="17">
        <v>736</v>
      </c>
    </row>
    <row r="24" spans="2:11" x14ac:dyDescent="0.3">
      <c r="B24" t="s">
        <v>30</v>
      </c>
      <c r="C24" s="17">
        <v>454</v>
      </c>
      <c r="D24" s="10">
        <v>408</v>
      </c>
      <c r="E24" s="10">
        <v>403</v>
      </c>
      <c r="F24" s="10">
        <v>505</v>
      </c>
      <c r="G24" s="10">
        <v>545</v>
      </c>
    </row>
    <row r="25" spans="2:11" x14ac:dyDescent="0.3">
      <c r="B25" t="s">
        <v>31</v>
      </c>
      <c r="C25" s="17">
        <v>656</v>
      </c>
      <c r="D25" s="10">
        <v>767</v>
      </c>
      <c r="E25" s="10">
        <v>804</v>
      </c>
      <c r="F25" s="10">
        <v>861</v>
      </c>
      <c r="G25" s="10">
        <v>943</v>
      </c>
    </row>
    <row r="26" spans="2:11" x14ac:dyDescent="0.3">
      <c r="B26" t="s">
        <v>32</v>
      </c>
      <c r="C26" s="17">
        <v>1196</v>
      </c>
      <c r="D26" s="10">
        <v>1096</v>
      </c>
      <c r="E26" s="10">
        <v>985</v>
      </c>
      <c r="F26" s="10">
        <v>1194</v>
      </c>
      <c r="G26" s="10">
        <v>1330</v>
      </c>
    </row>
    <row r="27" spans="2:11" x14ac:dyDescent="0.3">
      <c r="B27" t="s">
        <v>33</v>
      </c>
      <c r="C27" s="17">
        <v>400</v>
      </c>
      <c r="D27" s="10">
        <v>11</v>
      </c>
      <c r="E27" s="10">
        <v>3</v>
      </c>
      <c r="F27" s="10">
        <v>868</v>
      </c>
      <c r="G27" s="10">
        <v>927</v>
      </c>
    </row>
    <row r="28" spans="2:11" x14ac:dyDescent="0.3">
      <c r="C28" s="13">
        <f>SUM(C21:C27)</f>
        <v>7976</v>
      </c>
      <c r="D28" s="13">
        <f>SUM(D21:D27)</f>
        <v>7765</v>
      </c>
      <c r="E28" s="13">
        <f>SUM(E21:E27)</f>
        <v>8301</v>
      </c>
      <c r="F28" s="13">
        <f>SUM(F21:F27)</f>
        <v>10497</v>
      </c>
      <c r="G28" s="13">
        <f>SUM(G21:G27)</f>
        <v>11653</v>
      </c>
    </row>
    <row r="29" spans="2:11" x14ac:dyDescent="0.3">
      <c r="D29" s="12"/>
      <c r="G29" s="10"/>
    </row>
    <row r="30" spans="2:11" x14ac:dyDescent="0.3">
      <c r="B30" s="9"/>
      <c r="C30" s="9"/>
      <c r="G30" s="10"/>
    </row>
    <row r="31" spans="2:11" x14ac:dyDescent="0.3">
      <c r="D31" s="10"/>
      <c r="E31" s="10"/>
      <c r="F31" s="10"/>
      <c r="G31" s="10"/>
    </row>
    <row r="32" spans="2:11" x14ac:dyDescent="0.3">
      <c r="D32" s="10"/>
      <c r="E32" s="10"/>
      <c r="F32" s="10"/>
      <c r="G32" s="10"/>
    </row>
    <row r="33" spans="2:7" x14ac:dyDescent="0.3">
      <c r="G33" s="10"/>
    </row>
    <row r="34" spans="2:7" x14ac:dyDescent="0.3">
      <c r="B34" s="9"/>
      <c r="C34" s="9"/>
      <c r="G34" s="10"/>
    </row>
    <row r="35" spans="2:7" x14ac:dyDescent="0.3">
      <c r="D35" s="9"/>
      <c r="E35" s="9"/>
      <c r="F35" s="9"/>
      <c r="G35" s="10"/>
    </row>
    <row r="36" spans="2:7" x14ac:dyDescent="0.3">
      <c r="D36" s="10"/>
      <c r="E36" s="10"/>
      <c r="F36" s="10"/>
      <c r="G36" s="10"/>
    </row>
    <row r="37" spans="2:7" x14ac:dyDescent="0.3">
      <c r="D37" s="10"/>
      <c r="E37" s="10"/>
      <c r="F37" s="10"/>
      <c r="G37" s="10"/>
    </row>
    <row r="38" spans="2:7" x14ac:dyDescent="0.3">
      <c r="G38" s="10"/>
    </row>
    <row r="39" spans="2:7" x14ac:dyDescent="0.3">
      <c r="D39" s="10"/>
      <c r="E39" s="10"/>
      <c r="F39" s="10"/>
      <c r="G39" s="10"/>
    </row>
    <row r="40" spans="2:7" x14ac:dyDescent="0.3">
      <c r="D40" s="10"/>
      <c r="E40" s="10"/>
      <c r="F40" s="10"/>
      <c r="G40" s="10"/>
    </row>
    <row r="41" spans="2:7" x14ac:dyDescent="0.3">
      <c r="G41" s="10"/>
    </row>
    <row r="205" spans="2:3" x14ac:dyDescent="0.3">
      <c r="B205" s="9"/>
      <c r="C205" s="9"/>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F4EDE-96FC-454C-8B85-63A94FC55A6F}">
  <dimension ref="B2:U115"/>
  <sheetViews>
    <sheetView topLeftCell="A118" workbookViewId="0">
      <selection activeCell="T122" sqref="T122"/>
    </sheetView>
  </sheetViews>
  <sheetFormatPr defaultRowHeight="14.4" x14ac:dyDescent="0.3"/>
  <cols>
    <col min="2" max="2" width="46.109375" bestFit="1" customWidth="1"/>
    <col min="3" max="3" width="16.5546875" customWidth="1"/>
    <col min="4" max="4" width="12.77734375" customWidth="1"/>
    <col min="5" max="5" width="15.33203125" bestFit="1" customWidth="1"/>
    <col min="6" max="6" width="10.88671875" customWidth="1"/>
    <col min="7" max="7" width="11.6640625" customWidth="1"/>
    <col min="9" max="9" width="11" customWidth="1"/>
    <col min="10" max="10" width="15.88671875" customWidth="1"/>
    <col min="13" max="13" width="11.44140625" customWidth="1"/>
    <col min="14" max="14" width="14.77734375" customWidth="1"/>
    <col min="17" max="17" width="10.5546875" bestFit="1" customWidth="1"/>
    <col min="18" max="18" width="11.21875" customWidth="1"/>
    <col min="20" max="20" width="11" customWidth="1"/>
  </cols>
  <sheetData>
    <row r="2" spans="2:18" ht="21" x14ac:dyDescent="0.4">
      <c r="B2" s="15" t="s">
        <v>20</v>
      </c>
      <c r="C2" s="15"/>
      <c r="D2" s="9" t="s">
        <v>21</v>
      </c>
    </row>
    <row r="3" spans="2:18" ht="18" x14ac:dyDescent="0.35">
      <c r="B3" s="16" t="s">
        <v>15</v>
      </c>
      <c r="J3" s="20" t="s">
        <v>58</v>
      </c>
      <c r="O3" s="9" t="s">
        <v>90</v>
      </c>
      <c r="P3" s="9"/>
      <c r="Q3" s="9"/>
    </row>
    <row r="4" spans="2:18" x14ac:dyDescent="0.3">
      <c r="C4" s="9">
        <v>2019</v>
      </c>
      <c r="D4" s="9">
        <v>2020</v>
      </c>
      <c r="E4" s="9">
        <v>2021</v>
      </c>
      <c r="F4" s="9">
        <v>2022</v>
      </c>
      <c r="G4" s="9">
        <v>2023</v>
      </c>
      <c r="I4" s="9">
        <v>2020</v>
      </c>
      <c r="J4" s="9">
        <v>2021</v>
      </c>
      <c r="K4" s="9">
        <v>2022</v>
      </c>
      <c r="L4" s="9">
        <v>2023</v>
      </c>
      <c r="N4" s="9">
        <v>2019</v>
      </c>
      <c r="O4" s="9">
        <v>2020</v>
      </c>
      <c r="P4" s="9">
        <v>2021</v>
      </c>
      <c r="Q4" s="9">
        <v>2022</v>
      </c>
      <c r="R4" s="9">
        <v>2023</v>
      </c>
    </row>
    <row r="5" spans="2:18" x14ac:dyDescent="0.3">
      <c r="B5" s="9" t="s">
        <v>22</v>
      </c>
      <c r="C5" s="17">
        <v>9700</v>
      </c>
      <c r="D5" s="10">
        <v>9804</v>
      </c>
      <c r="E5" s="10">
        <v>11475</v>
      </c>
      <c r="F5" s="10">
        <v>13361</v>
      </c>
      <c r="G5" s="10">
        <v>14826</v>
      </c>
      <c r="I5" s="22">
        <f>(D5-C5)/C5</f>
        <v>1.0721649484536083E-2</v>
      </c>
      <c r="J5" s="22">
        <f t="shared" ref="J5:L5" si="0">(E5-D5)/D5</f>
        <v>0.1704406364749082</v>
      </c>
      <c r="K5" s="22">
        <f t="shared" si="0"/>
        <v>0.16435729847494554</v>
      </c>
      <c r="L5" s="22">
        <f t="shared" si="0"/>
        <v>0.10964748147593743</v>
      </c>
      <c r="N5" s="22">
        <f>C5/$N$10</f>
        <v>0.33276157804459694</v>
      </c>
      <c r="O5" s="22">
        <f>D5/$O$10</f>
        <v>0.34387934058225184</v>
      </c>
      <c r="P5" s="22">
        <f>E5/$P$10</f>
        <v>0.35338137472283815</v>
      </c>
      <c r="Q5" s="22">
        <f>F5/$Q$10</f>
        <v>0.33735639439464715</v>
      </c>
      <c r="R5" s="22">
        <f>G5/$R$10</f>
        <v>0.32983314794215796</v>
      </c>
    </row>
    <row r="6" spans="2:18" x14ac:dyDescent="0.3">
      <c r="B6" s="9" t="s">
        <v>23</v>
      </c>
      <c r="C6" s="17">
        <v>10333</v>
      </c>
      <c r="D6" s="10">
        <v>10975</v>
      </c>
      <c r="E6" s="10">
        <v>12792</v>
      </c>
      <c r="F6" s="10">
        <v>14438</v>
      </c>
      <c r="G6" s="10">
        <v>16007</v>
      </c>
      <c r="I6" s="22">
        <f t="shared" ref="I6:I10" si="1">(D6-C6)/C6</f>
        <v>6.2131036485047905E-2</v>
      </c>
      <c r="J6" s="22">
        <f t="shared" ref="J6:J10" si="2">(E6-D6)/D6</f>
        <v>0.16555808656036447</v>
      </c>
      <c r="K6" s="22">
        <f t="shared" ref="K6:K10" si="3">(F6-E6)/E6</f>
        <v>0.12867417135709819</v>
      </c>
      <c r="L6" s="22">
        <f t="shared" ref="L6:L10" si="4">(G6-F6)/F6</f>
        <v>0.10867156115805514</v>
      </c>
      <c r="N6" s="22">
        <f t="shared" ref="N6:N8" si="5">C6/$N$10</f>
        <v>0.35447684391080619</v>
      </c>
      <c r="O6" s="22">
        <f t="shared" ref="O6:O8" si="6">D6/$O$10</f>
        <v>0.3849526481936163</v>
      </c>
      <c r="P6" s="22">
        <f t="shared" ref="P6:P8" si="7">E6/$P$10</f>
        <v>0.39393939393939392</v>
      </c>
      <c r="Q6" s="22">
        <f t="shared" ref="Q6:Q8" si="8">F6/$Q$10</f>
        <v>0.36454993056432267</v>
      </c>
      <c r="R6" s="22">
        <f t="shared" ref="R6:R8" si="9">G6/$R$10</f>
        <v>0.35610678531701889</v>
      </c>
    </row>
    <row r="7" spans="2:18" x14ac:dyDescent="0.3">
      <c r="B7" s="9" t="s">
        <v>24</v>
      </c>
      <c r="C7" s="17">
        <v>7804</v>
      </c>
      <c r="D7" s="10">
        <v>6299</v>
      </c>
      <c r="E7" s="10">
        <v>6530</v>
      </c>
      <c r="F7" s="10">
        <v>9815</v>
      </c>
      <c r="G7">
        <v>11638</v>
      </c>
      <c r="I7" s="22">
        <f t="shared" si="1"/>
        <v>-0.19284982060481803</v>
      </c>
      <c r="J7" s="22">
        <f t="shared" si="2"/>
        <v>3.6672487696459755E-2</v>
      </c>
      <c r="K7" s="22">
        <f t="shared" si="3"/>
        <v>0.50306278713629404</v>
      </c>
      <c r="L7" s="22">
        <f t="shared" si="4"/>
        <v>0.18573611818644931</v>
      </c>
      <c r="N7" s="22">
        <f t="shared" si="5"/>
        <v>0.26771869639794166</v>
      </c>
      <c r="O7" s="22">
        <f t="shared" si="6"/>
        <v>0.22094002104524729</v>
      </c>
      <c r="P7" s="22">
        <f t="shared" si="7"/>
        <v>0.20109632914510964</v>
      </c>
      <c r="Q7" s="22">
        <f t="shared" si="8"/>
        <v>0.24782224466607752</v>
      </c>
      <c r="R7" s="22">
        <f t="shared" si="9"/>
        <v>0.25890989988876528</v>
      </c>
    </row>
    <row r="8" spans="2:18" x14ac:dyDescent="0.3">
      <c r="B8" s="9" t="s">
        <v>25</v>
      </c>
      <c r="C8" s="17">
        <v>1313</v>
      </c>
      <c r="D8" s="10">
        <v>1432</v>
      </c>
      <c r="E8" s="10">
        <v>1675</v>
      </c>
      <c r="F8" s="10">
        <v>1991</v>
      </c>
      <c r="G8">
        <v>2479</v>
      </c>
      <c r="H8" s="10"/>
      <c r="I8" s="22">
        <f t="shared" si="1"/>
        <v>9.063214013709063E-2</v>
      </c>
      <c r="J8" s="22">
        <f t="shared" si="2"/>
        <v>0.16969273743016761</v>
      </c>
      <c r="K8" s="22">
        <f t="shared" si="3"/>
        <v>0.18865671641791046</v>
      </c>
      <c r="L8" s="22">
        <f t="shared" si="4"/>
        <v>0.24510296333500753</v>
      </c>
      <c r="N8" s="22">
        <f t="shared" si="5"/>
        <v>4.5042881646655229E-2</v>
      </c>
      <c r="O8" s="22">
        <f t="shared" si="6"/>
        <v>5.0227990178884602E-2</v>
      </c>
      <c r="P8" s="22">
        <f t="shared" si="7"/>
        <v>5.1582902192658292E-2</v>
      </c>
      <c r="Q8" s="22">
        <f t="shared" si="8"/>
        <v>5.0271430374952658E-2</v>
      </c>
      <c r="R8" s="22">
        <f t="shared" si="9"/>
        <v>5.5150166852057841E-2</v>
      </c>
    </row>
    <row r="9" spans="2:18" x14ac:dyDescent="0.3">
      <c r="B9" s="9" t="s">
        <v>26</v>
      </c>
      <c r="C9" s="17">
        <v>-6173</v>
      </c>
      <c r="D9" s="10">
        <v>-6664</v>
      </c>
      <c r="E9" s="10">
        <v>-8367</v>
      </c>
      <c r="F9" s="10">
        <v>-10295</v>
      </c>
      <c r="G9" s="10">
        <v>-12297</v>
      </c>
      <c r="I9" s="22">
        <f t="shared" si="1"/>
        <v>7.9539931961768992E-2</v>
      </c>
      <c r="J9" s="22">
        <f t="shared" si="2"/>
        <v>0.25555222088835533</v>
      </c>
      <c r="K9" s="22">
        <f t="shared" si="3"/>
        <v>0.23042906657105294</v>
      </c>
      <c r="L9" s="22">
        <f t="shared" si="4"/>
        <v>0.19446333171442448</v>
      </c>
      <c r="N9" s="52">
        <f>SUM(N5:N8)</f>
        <v>1</v>
      </c>
      <c r="O9" s="52">
        <f t="shared" ref="O9:R9" si="10">SUM(O5:O8)</f>
        <v>0.99999999999999989</v>
      </c>
      <c r="P9" s="52">
        <f t="shared" si="10"/>
        <v>1</v>
      </c>
      <c r="Q9" s="52">
        <f t="shared" si="10"/>
        <v>1</v>
      </c>
      <c r="R9" s="52">
        <f t="shared" si="10"/>
        <v>1</v>
      </c>
    </row>
    <row r="10" spans="2:18" ht="15" thickBot="1" x14ac:dyDescent="0.35">
      <c r="C10" s="11">
        <f t="shared" ref="C10:G10" si="11">SUM(C5:C9)</f>
        <v>22977</v>
      </c>
      <c r="D10" s="11">
        <f t="shared" si="11"/>
        <v>21846</v>
      </c>
      <c r="E10" s="11">
        <f t="shared" si="11"/>
        <v>24105</v>
      </c>
      <c r="F10" s="11">
        <f t="shared" si="11"/>
        <v>29310</v>
      </c>
      <c r="G10" s="11">
        <f t="shared" si="11"/>
        <v>32653</v>
      </c>
      <c r="I10" s="23">
        <f t="shared" si="1"/>
        <v>-4.9223136179657921E-2</v>
      </c>
      <c r="J10" s="23">
        <f t="shared" si="2"/>
        <v>0.10340565778632244</v>
      </c>
      <c r="K10" s="23">
        <f t="shared" si="3"/>
        <v>0.21593030491599252</v>
      </c>
      <c r="L10" s="23">
        <f t="shared" si="4"/>
        <v>0.11405663596042306</v>
      </c>
      <c r="N10" s="12">
        <f>SUM(C5:C8)</f>
        <v>29150</v>
      </c>
      <c r="O10" s="12">
        <f t="shared" ref="O10:R10" si="12">SUM(D5:D8)</f>
        <v>28510</v>
      </c>
      <c r="P10" s="12">
        <f t="shared" si="12"/>
        <v>32472</v>
      </c>
      <c r="Q10" s="12">
        <f t="shared" si="12"/>
        <v>39605</v>
      </c>
      <c r="R10" s="12">
        <f t="shared" si="12"/>
        <v>44950</v>
      </c>
    </row>
    <row r="13" spans="2:18" x14ac:dyDescent="0.3">
      <c r="B13" s="9" t="s">
        <v>15</v>
      </c>
      <c r="C13" s="9"/>
    </row>
    <row r="14" spans="2:18" x14ac:dyDescent="0.3">
      <c r="C14" s="9">
        <v>2019</v>
      </c>
      <c r="D14" s="9">
        <v>2020</v>
      </c>
      <c r="E14" s="9">
        <v>2021</v>
      </c>
      <c r="F14" s="9">
        <v>2022</v>
      </c>
      <c r="G14" s="9">
        <v>2023</v>
      </c>
      <c r="I14" s="9">
        <v>2020</v>
      </c>
      <c r="J14" s="9">
        <v>2021</v>
      </c>
      <c r="K14" s="9">
        <v>2022</v>
      </c>
      <c r="L14" s="9">
        <v>2023</v>
      </c>
    </row>
    <row r="15" spans="2:18" x14ac:dyDescent="0.3">
      <c r="B15" t="s">
        <v>16</v>
      </c>
      <c r="C15" s="10">
        <v>10279</v>
      </c>
      <c r="D15" s="10">
        <v>10125</v>
      </c>
      <c r="E15" s="10">
        <v>11160</v>
      </c>
      <c r="F15" s="10">
        <v>12851</v>
      </c>
      <c r="G15" s="10">
        <v>14138</v>
      </c>
      <c r="I15" s="22">
        <f>(D15-C15)/C15</f>
        <v>-1.498200214028602E-2</v>
      </c>
      <c r="J15" s="22">
        <f t="shared" ref="J15:L15" si="13">(E15-D15)/D15</f>
        <v>0.10222222222222223</v>
      </c>
      <c r="K15" s="22">
        <f t="shared" si="13"/>
        <v>0.15152329749103943</v>
      </c>
      <c r="L15" s="22">
        <f t="shared" si="13"/>
        <v>0.10014784841646565</v>
      </c>
    </row>
    <row r="16" spans="2:18" x14ac:dyDescent="0.3">
      <c r="B16" t="s">
        <v>17</v>
      </c>
      <c r="C16" s="10">
        <v>12698</v>
      </c>
      <c r="D16" s="10">
        <v>11721</v>
      </c>
      <c r="E16" s="10">
        <v>12945</v>
      </c>
      <c r="F16" s="10">
        <v>16459</v>
      </c>
      <c r="G16" s="10">
        <v>18515</v>
      </c>
      <c r="I16" s="22">
        <f t="shared" ref="I16:I17" si="14">(D16-C16)/C16</f>
        <v>-7.6941250590644189E-2</v>
      </c>
      <c r="J16" s="22">
        <f t="shared" ref="J16:J17" si="15">(E16-D16)/D16</f>
        <v>0.10442794983363195</v>
      </c>
      <c r="K16" s="22">
        <f t="shared" ref="K16:K17" si="16">(F16-E16)/E16</f>
        <v>0.27145616067979916</v>
      </c>
      <c r="L16" s="22">
        <f t="shared" ref="L16:L17" si="17">(G16-F16)/F16</f>
        <v>0.12491645908013853</v>
      </c>
    </row>
    <row r="17" spans="2:18" ht="15" thickBot="1" x14ac:dyDescent="0.35">
      <c r="B17" s="9" t="s">
        <v>18</v>
      </c>
      <c r="C17" s="11">
        <f t="shared" ref="C17:G17" si="18">C15+C16</f>
        <v>22977</v>
      </c>
      <c r="D17" s="11">
        <f t="shared" si="18"/>
        <v>21846</v>
      </c>
      <c r="E17" s="11">
        <f t="shared" si="18"/>
        <v>24105</v>
      </c>
      <c r="F17" s="11">
        <f t="shared" si="18"/>
        <v>29310</v>
      </c>
      <c r="G17" s="11">
        <f t="shared" si="18"/>
        <v>32653</v>
      </c>
      <c r="I17" s="23">
        <f t="shared" si="14"/>
        <v>-4.9223136179657921E-2</v>
      </c>
      <c r="J17" s="23">
        <f t="shared" si="15"/>
        <v>0.10340565778632244</v>
      </c>
      <c r="K17" s="23">
        <f t="shared" si="16"/>
        <v>0.21593030491599252</v>
      </c>
      <c r="L17" s="23">
        <f t="shared" si="17"/>
        <v>0.11405663596042306</v>
      </c>
    </row>
    <row r="18" spans="2:18" x14ac:dyDescent="0.3">
      <c r="G18" s="10"/>
    </row>
    <row r="19" spans="2:18" ht="18" x14ac:dyDescent="0.35">
      <c r="B19" s="14" t="s">
        <v>19</v>
      </c>
      <c r="G19" s="10"/>
      <c r="O19" s="9" t="s">
        <v>91</v>
      </c>
      <c r="P19" s="9"/>
      <c r="Q19" s="9"/>
    </row>
    <row r="20" spans="2:18" x14ac:dyDescent="0.3">
      <c r="C20" s="9">
        <v>2019</v>
      </c>
      <c r="D20" s="9">
        <v>2020</v>
      </c>
      <c r="E20" s="9">
        <v>2021</v>
      </c>
      <c r="F20" s="9">
        <v>2022</v>
      </c>
      <c r="G20" s="9">
        <v>2023</v>
      </c>
      <c r="I20" s="9">
        <v>2020</v>
      </c>
      <c r="J20" s="9">
        <v>2021</v>
      </c>
      <c r="K20" s="9">
        <v>2022</v>
      </c>
      <c r="L20" s="9">
        <v>2023</v>
      </c>
      <c r="N20" s="9">
        <v>2019</v>
      </c>
      <c r="O20" s="9">
        <v>2020</v>
      </c>
      <c r="P20" s="9">
        <v>2021</v>
      </c>
      <c r="Q20" s="9">
        <v>2022</v>
      </c>
      <c r="R20" s="9">
        <v>2023</v>
      </c>
    </row>
    <row r="21" spans="2:18" x14ac:dyDescent="0.3">
      <c r="B21" t="s">
        <v>27</v>
      </c>
      <c r="C21" s="10">
        <v>3444</v>
      </c>
      <c r="D21" s="10">
        <v>3785</v>
      </c>
      <c r="E21" s="10">
        <v>4240</v>
      </c>
      <c r="F21" s="10">
        <v>4990</v>
      </c>
      <c r="G21" s="10">
        <v>5831</v>
      </c>
      <c r="I21" s="22">
        <f>(D21-C21)/C21</f>
        <v>9.901277584204414E-2</v>
      </c>
      <c r="J21" s="22">
        <f t="shared" ref="J21:L21" si="19">(E21-D21)/D21</f>
        <v>0.1202113606340819</v>
      </c>
      <c r="K21" s="22">
        <f t="shared" si="19"/>
        <v>0.17688679245283018</v>
      </c>
      <c r="L21" s="22">
        <f t="shared" si="19"/>
        <v>0.16853707414829661</v>
      </c>
      <c r="N21" s="22">
        <f>C21/$C$28</f>
        <v>0.4317953861584754</v>
      </c>
      <c r="O21" s="22">
        <f>D21/$D$28</f>
        <v>0.48744365743721829</v>
      </c>
      <c r="P21" s="22">
        <f>E21/$E$28</f>
        <v>0.5107818335140345</v>
      </c>
      <c r="Q21" s="22">
        <f>F21/$F$28</f>
        <v>0.47537391635705439</v>
      </c>
      <c r="R21" s="22">
        <f>G21/$G$28</f>
        <v>0.50038616665236424</v>
      </c>
    </row>
    <row r="22" spans="2:18" x14ac:dyDescent="0.3">
      <c r="B22" s="5" t="s">
        <v>28</v>
      </c>
      <c r="C22" s="17">
        <v>1105</v>
      </c>
      <c r="D22" s="17">
        <v>971</v>
      </c>
      <c r="E22" s="17">
        <v>1136</v>
      </c>
      <c r="F22" s="17">
        <v>1336</v>
      </c>
      <c r="G22" s="17">
        <v>1341</v>
      </c>
      <c r="I22" s="22">
        <f t="shared" ref="I22:I28" si="20">(D22-C22)/C22</f>
        <v>-0.12126696832579185</v>
      </c>
      <c r="J22" s="22">
        <f t="shared" ref="J22:J28" si="21">(E22-D22)/D22</f>
        <v>0.16992790937178168</v>
      </c>
      <c r="K22" s="22">
        <f t="shared" ref="K22:K28" si="22">(F22-E22)/E22</f>
        <v>0.176056338028169</v>
      </c>
      <c r="L22" s="22">
        <f t="shared" ref="L22:L28" si="23">(G22-F22)/F22</f>
        <v>3.7425149700598802E-3</v>
      </c>
      <c r="N22" s="22">
        <f t="shared" ref="N22:N27" si="24">C22/$C$28</f>
        <v>0.13854062186559679</v>
      </c>
      <c r="O22" s="22">
        <f t="shared" ref="O22:O27" si="25">D22/$D$28</f>
        <v>0.12504829362524147</v>
      </c>
      <c r="P22" s="22">
        <f t="shared" ref="P22:P27" si="26">E22/$E$28</f>
        <v>0.13685098180942054</v>
      </c>
      <c r="Q22" s="22">
        <f t="shared" ref="Q22:Q27" si="27">F22/$F$28</f>
        <v>0.12727445936934362</v>
      </c>
      <c r="R22" s="22">
        <f t="shared" ref="R22:R27" si="28">G22/$G$28</f>
        <v>0.11507766240453102</v>
      </c>
    </row>
    <row r="23" spans="2:18" x14ac:dyDescent="0.3">
      <c r="B23" t="s">
        <v>29</v>
      </c>
      <c r="C23" s="17">
        <v>721</v>
      </c>
      <c r="D23" s="5">
        <v>727</v>
      </c>
      <c r="E23" s="17">
        <v>730</v>
      </c>
      <c r="F23" s="17">
        <v>743</v>
      </c>
      <c r="G23" s="17">
        <v>736</v>
      </c>
      <c r="I23" s="22">
        <f t="shared" si="20"/>
        <v>8.321775312066574E-3</v>
      </c>
      <c r="J23" s="22">
        <f t="shared" si="21"/>
        <v>4.1265474552957355E-3</v>
      </c>
      <c r="K23" s="22">
        <f t="shared" si="22"/>
        <v>1.7808219178082191E-2</v>
      </c>
      <c r="L23" s="22">
        <f t="shared" si="23"/>
        <v>-9.4212651413189772E-3</v>
      </c>
      <c r="N23" s="22">
        <f t="shared" si="24"/>
        <v>9.0396188565697089E-2</v>
      </c>
      <c r="O23" s="22">
        <f t="shared" si="25"/>
        <v>9.3625241468126202E-2</v>
      </c>
      <c r="P23" s="22">
        <f t="shared" si="26"/>
        <v>8.7941211902180461E-2</v>
      </c>
      <c r="Q23" s="22">
        <f t="shared" si="27"/>
        <v>7.0782128227112509E-2</v>
      </c>
      <c r="R23" s="22">
        <f t="shared" si="28"/>
        <v>6.3159701364455506E-2</v>
      </c>
    </row>
    <row r="24" spans="2:18" x14ac:dyDescent="0.3">
      <c r="B24" t="s">
        <v>30</v>
      </c>
      <c r="C24" s="17">
        <v>454</v>
      </c>
      <c r="D24" s="10">
        <v>408</v>
      </c>
      <c r="E24" s="10">
        <v>403</v>
      </c>
      <c r="F24" s="10">
        <v>505</v>
      </c>
      <c r="G24" s="10">
        <v>545</v>
      </c>
      <c r="I24" s="22">
        <f t="shared" si="20"/>
        <v>-0.1013215859030837</v>
      </c>
      <c r="J24" s="22">
        <f t="shared" si="21"/>
        <v>-1.2254901960784314E-2</v>
      </c>
      <c r="K24" s="22">
        <f t="shared" si="22"/>
        <v>0.25310173697270472</v>
      </c>
      <c r="L24" s="22">
        <f t="shared" si="23"/>
        <v>7.9207920792079209E-2</v>
      </c>
      <c r="N24" s="22">
        <f t="shared" si="24"/>
        <v>5.6920762286860584E-2</v>
      </c>
      <c r="O24" s="22">
        <f t="shared" si="25"/>
        <v>5.2543464262717318E-2</v>
      </c>
      <c r="P24" s="22">
        <f t="shared" si="26"/>
        <v>4.8548367666546202E-2</v>
      </c>
      <c r="Q24" s="22">
        <f t="shared" si="27"/>
        <v>4.8108983519100694E-2</v>
      </c>
      <c r="R24" s="22">
        <f t="shared" si="28"/>
        <v>4.6769072341886209E-2</v>
      </c>
    </row>
    <row r="25" spans="2:18" x14ac:dyDescent="0.3">
      <c r="B25" t="s">
        <v>31</v>
      </c>
      <c r="C25" s="17">
        <v>656</v>
      </c>
      <c r="D25" s="10">
        <v>767</v>
      </c>
      <c r="E25" s="10">
        <v>804</v>
      </c>
      <c r="F25" s="10">
        <v>861</v>
      </c>
      <c r="G25" s="10">
        <v>943</v>
      </c>
      <c r="I25" s="22">
        <f t="shared" si="20"/>
        <v>0.16920731707317074</v>
      </c>
      <c r="J25" s="22">
        <f t="shared" si="21"/>
        <v>4.8239895697522815E-2</v>
      </c>
      <c r="K25" s="22">
        <f t="shared" si="22"/>
        <v>7.0895522388059698E-2</v>
      </c>
      <c r="L25" s="22">
        <f t="shared" si="23"/>
        <v>9.5238095238095233E-2</v>
      </c>
      <c r="N25" s="22">
        <f t="shared" si="24"/>
        <v>8.2246740220661987E-2</v>
      </c>
      <c r="O25" s="22">
        <f t="shared" si="25"/>
        <v>9.8776561493882808E-2</v>
      </c>
      <c r="P25" s="22">
        <f t="shared" si="26"/>
        <v>9.6855800505963138E-2</v>
      </c>
      <c r="Q25" s="22">
        <f t="shared" si="27"/>
        <v>8.2023435267219211E-2</v>
      </c>
      <c r="R25" s="22">
        <f t="shared" si="28"/>
        <v>8.0923367373208613E-2</v>
      </c>
    </row>
    <row r="26" spans="2:18" x14ac:dyDescent="0.3">
      <c r="B26" t="s">
        <v>32</v>
      </c>
      <c r="C26" s="17">
        <v>1196</v>
      </c>
      <c r="D26" s="10">
        <v>1096</v>
      </c>
      <c r="E26" s="10">
        <v>985</v>
      </c>
      <c r="F26" s="10">
        <v>1194</v>
      </c>
      <c r="G26" s="10">
        <v>1330</v>
      </c>
      <c r="I26" s="22">
        <f t="shared" si="20"/>
        <v>-8.3612040133779264E-2</v>
      </c>
      <c r="J26" s="22">
        <f t="shared" si="21"/>
        <v>-0.10127737226277372</v>
      </c>
      <c r="K26" s="22">
        <f t="shared" si="22"/>
        <v>0.21218274111675126</v>
      </c>
      <c r="L26" s="22">
        <f t="shared" si="23"/>
        <v>0.11390284757118928</v>
      </c>
      <c r="N26" s="22">
        <f t="shared" si="24"/>
        <v>0.14994984954864593</v>
      </c>
      <c r="O26" s="22">
        <f t="shared" si="25"/>
        <v>0.14114616870573085</v>
      </c>
      <c r="P26" s="22">
        <f t="shared" si="26"/>
        <v>0.11866040236116131</v>
      </c>
      <c r="Q26" s="22">
        <f t="shared" si="27"/>
        <v>0.11374678479565591</v>
      </c>
      <c r="R26" s="22">
        <f t="shared" si="28"/>
        <v>0.11413369947652965</v>
      </c>
    </row>
    <row r="27" spans="2:18" x14ac:dyDescent="0.3">
      <c r="B27" t="s">
        <v>33</v>
      </c>
      <c r="C27" s="17">
        <v>400</v>
      </c>
      <c r="D27" s="10">
        <v>11</v>
      </c>
      <c r="E27" s="10">
        <v>3</v>
      </c>
      <c r="F27" s="10">
        <v>868</v>
      </c>
      <c r="G27" s="10">
        <v>927</v>
      </c>
      <c r="I27" s="22">
        <f t="shared" si="20"/>
        <v>-0.97250000000000003</v>
      </c>
      <c r="J27" s="22">
        <f t="shared" si="21"/>
        <v>-0.72727272727272729</v>
      </c>
      <c r="K27" s="22">
        <f t="shared" si="22"/>
        <v>288.33333333333331</v>
      </c>
      <c r="L27" s="22">
        <f t="shared" si="23"/>
        <v>6.7972350230414744E-2</v>
      </c>
      <c r="N27" s="22">
        <f t="shared" si="24"/>
        <v>5.0150451354062188E-2</v>
      </c>
      <c r="O27" s="22">
        <f t="shared" si="25"/>
        <v>1.416613007083065E-3</v>
      </c>
      <c r="P27" s="22">
        <f t="shared" si="26"/>
        <v>3.6140224069389231E-4</v>
      </c>
      <c r="Q27" s="22">
        <f t="shared" si="27"/>
        <v>8.2690292464513676E-2</v>
      </c>
      <c r="R27" s="22">
        <f t="shared" si="28"/>
        <v>7.9550330387024804E-2</v>
      </c>
    </row>
    <row r="28" spans="2:18" x14ac:dyDescent="0.3">
      <c r="C28" s="13">
        <f>SUM(C21:C27)</f>
        <v>7976</v>
      </c>
      <c r="D28" s="13">
        <f>SUM(D21:D27)</f>
        <v>7765</v>
      </c>
      <c r="E28" s="13">
        <f>SUM(E21:E27)</f>
        <v>8301</v>
      </c>
      <c r="F28" s="13">
        <f>SUM(F21:F27)</f>
        <v>10497</v>
      </c>
      <c r="G28" s="13">
        <f>SUM(G21:G27)</f>
        <v>11653</v>
      </c>
      <c r="I28" s="23">
        <f t="shared" si="20"/>
        <v>-2.6454363089267803E-2</v>
      </c>
      <c r="J28" s="23">
        <f t="shared" si="21"/>
        <v>6.9027688345138435E-2</v>
      </c>
      <c r="K28" s="23">
        <f t="shared" si="22"/>
        <v>0.26454644018792917</v>
      </c>
      <c r="L28" s="23">
        <f t="shared" si="23"/>
        <v>0.11012670286748595</v>
      </c>
      <c r="N28" s="53">
        <f>SUM(N21:N27)</f>
        <v>1.0000000000000002</v>
      </c>
      <c r="O28" s="53">
        <f t="shared" ref="O28:R28" si="29">SUM(O21:O27)</f>
        <v>1</v>
      </c>
      <c r="P28" s="53">
        <f t="shared" si="29"/>
        <v>1</v>
      </c>
      <c r="Q28" s="53">
        <f t="shared" si="29"/>
        <v>1</v>
      </c>
      <c r="R28" s="53">
        <f t="shared" si="29"/>
        <v>1</v>
      </c>
    </row>
    <row r="30" spans="2:18" x14ac:dyDescent="0.3">
      <c r="B30" s="9" t="s">
        <v>50</v>
      </c>
      <c r="C30" s="9">
        <v>2019</v>
      </c>
      <c r="D30" s="9">
        <v>2020</v>
      </c>
      <c r="E30" s="9">
        <v>2021</v>
      </c>
      <c r="F30" s="9">
        <v>2022</v>
      </c>
      <c r="G30" s="9">
        <v>2023</v>
      </c>
    </row>
    <row r="31" spans="2:18" x14ac:dyDescent="0.3">
      <c r="B31" t="s">
        <v>59</v>
      </c>
      <c r="C31">
        <v>172.01</v>
      </c>
      <c r="D31">
        <v>199.97</v>
      </c>
      <c r="E31">
        <v>222.75</v>
      </c>
      <c r="F31">
        <v>177.65</v>
      </c>
      <c r="G31">
        <v>230.01</v>
      </c>
      <c r="I31" s="21">
        <f>(D31-C31)/C31</f>
        <v>0.16254868902970762</v>
      </c>
      <c r="J31" s="21">
        <f t="shared" ref="J31:L31" si="30">(E31-D31)/D31</f>
        <v>0.11391708756313447</v>
      </c>
      <c r="K31" s="21">
        <f t="shared" si="30"/>
        <v>-0.20246913580246911</v>
      </c>
      <c r="L31" s="21">
        <f t="shared" si="30"/>
        <v>0.29473684210526307</v>
      </c>
      <c r="N31" s="62"/>
    </row>
    <row r="32" spans="2:18" x14ac:dyDescent="0.3">
      <c r="B32" s="5" t="s">
        <v>60</v>
      </c>
      <c r="C32" s="10">
        <v>16609023</v>
      </c>
      <c r="D32" s="10">
        <v>9157591</v>
      </c>
      <c r="E32" s="10">
        <v>7134206</v>
      </c>
      <c r="F32" s="10">
        <v>9472265</v>
      </c>
      <c r="G32" s="10">
        <v>6045177</v>
      </c>
      <c r="I32" s="21">
        <f t="shared" ref="I32:I36" si="31">(D32-C32)/C32</f>
        <v>-0.44863758693091099</v>
      </c>
      <c r="J32" s="21">
        <f t="shared" ref="J32:J38" si="32">(E32-D32)/D32</f>
        <v>-0.22095166731075891</v>
      </c>
      <c r="K32" s="21">
        <f t="shared" ref="K32:K38" si="33">(F32-E32)/E32</f>
        <v>0.32772518763825997</v>
      </c>
      <c r="L32" s="21">
        <f t="shared" ref="L32:L38" si="34">(G32-F32)/F32</f>
        <v>-0.36180237778398305</v>
      </c>
    </row>
    <row r="33" spans="2:12" x14ac:dyDescent="0.3">
      <c r="B33" t="s">
        <v>56</v>
      </c>
      <c r="C33" s="24">
        <v>5.32</v>
      </c>
      <c r="D33" s="24">
        <v>4.9000000000000004</v>
      </c>
      <c r="E33" s="24">
        <v>5.63</v>
      </c>
      <c r="F33" s="24">
        <v>7</v>
      </c>
      <c r="G33" s="24">
        <v>8.2799999999999994</v>
      </c>
      <c r="I33" s="37">
        <f t="shared" si="31"/>
        <v>-7.8947368421052613E-2</v>
      </c>
      <c r="J33" s="37">
        <f t="shared" si="32"/>
        <v>0.14897959183673459</v>
      </c>
      <c r="K33" s="37">
        <f t="shared" si="33"/>
        <v>0.24333925399644762</v>
      </c>
      <c r="L33" s="37">
        <f t="shared" si="34"/>
        <v>0.18285714285714277</v>
      </c>
    </row>
    <row r="34" spans="2:12" x14ac:dyDescent="0.3">
      <c r="B34" t="s">
        <v>52</v>
      </c>
      <c r="C34" s="10">
        <v>2272</v>
      </c>
      <c r="D34" s="10">
        <v>2223</v>
      </c>
      <c r="E34" s="10">
        <v>2188</v>
      </c>
      <c r="F34" s="10">
        <v>2136</v>
      </c>
      <c r="G34" s="10">
        <v>2085</v>
      </c>
      <c r="I34" s="21">
        <f t="shared" si="31"/>
        <v>-2.1566901408450703E-2</v>
      </c>
      <c r="J34" s="21">
        <f t="shared" si="32"/>
        <v>-1.5744489428699954E-2</v>
      </c>
      <c r="K34" s="21">
        <f t="shared" si="33"/>
        <v>-2.376599634369287E-2</v>
      </c>
      <c r="L34" s="21">
        <f t="shared" si="34"/>
        <v>-2.3876404494382022E-2</v>
      </c>
    </row>
    <row r="35" spans="2:12" x14ac:dyDescent="0.3">
      <c r="B35" s="9" t="s">
        <v>53</v>
      </c>
      <c r="C35" s="12">
        <v>15001</v>
      </c>
      <c r="D35" s="12">
        <v>14081</v>
      </c>
      <c r="E35" s="12">
        <v>15804</v>
      </c>
      <c r="F35" s="12">
        <v>18813</v>
      </c>
      <c r="G35" s="12">
        <v>21000</v>
      </c>
      <c r="H35" s="9"/>
      <c r="I35" s="36">
        <f t="shared" si="31"/>
        <v>-6.1329244717018866E-2</v>
      </c>
      <c r="J35" s="63">
        <f t="shared" si="32"/>
        <v>0.12236346850365741</v>
      </c>
      <c r="K35" s="63">
        <f t="shared" si="33"/>
        <v>0.19039483675018984</v>
      </c>
      <c r="L35" s="63">
        <f t="shared" si="34"/>
        <v>0.11624940200924892</v>
      </c>
    </row>
    <row r="36" spans="2:12" x14ac:dyDescent="0.3">
      <c r="B36" s="9" t="s">
        <v>54</v>
      </c>
      <c r="C36" s="12">
        <v>12080</v>
      </c>
      <c r="D36" s="12">
        <v>10866</v>
      </c>
      <c r="E36" s="12">
        <v>12311</v>
      </c>
      <c r="F36" s="12">
        <v>14957</v>
      </c>
      <c r="G36" s="12">
        <v>17273</v>
      </c>
      <c r="H36" s="9"/>
      <c r="I36" s="36">
        <f t="shared" si="31"/>
        <v>-0.10049668874172185</v>
      </c>
      <c r="J36" s="36">
        <f t="shared" si="32"/>
        <v>0.13298361862690963</v>
      </c>
      <c r="K36" s="36">
        <f t="shared" si="33"/>
        <v>0.21492973763301113</v>
      </c>
      <c r="L36" s="36">
        <f t="shared" si="34"/>
        <v>0.15484388580597713</v>
      </c>
    </row>
    <row r="37" spans="2:12" x14ac:dyDescent="0.3">
      <c r="B37" t="s">
        <v>55</v>
      </c>
      <c r="C37" s="10"/>
      <c r="D37" s="10">
        <v>1618</v>
      </c>
      <c r="E37" s="10">
        <v>1968</v>
      </c>
      <c r="F37" s="10">
        <v>2020</v>
      </c>
      <c r="G37" s="10">
        <v>2291</v>
      </c>
      <c r="I37" s="21"/>
      <c r="J37" s="21">
        <f t="shared" si="32"/>
        <v>0.21631644004944375</v>
      </c>
      <c r="K37" s="21">
        <f t="shared" si="33"/>
        <v>2.6422764227642278E-2</v>
      </c>
      <c r="L37" s="21">
        <f t="shared" si="34"/>
        <v>0.13415841584158417</v>
      </c>
    </row>
    <row r="38" spans="2:12" x14ac:dyDescent="0.3">
      <c r="B38" s="9" t="s">
        <v>57</v>
      </c>
      <c r="D38" s="12">
        <f>D37*365/D10</f>
        <v>27.033324178339285</v>
      </c>
      <c r="E38" s="12">
        <f t="shared" ref="E38:G38" si="35">E37*365/E10</f>
        <v>29.799626633478532</v>
      </c>
      <c r="F38" s="12">
        <f t="shared" si="35"/>
        <v>25.155237120436713</v>
      </c>
      <c r="G38" s="12">
        <f t="shared" si="35"/>
        <v>25.609132392123236</v>
      </c>
      <c r="I38" s="21"/>
      <c r="J38" s="21">
        <f t="shared" si="32"/>
        <v>0.10232934865464209</v>
      </c>
      <c r="K38" s="21">
        <f t="shared" si="33"/>
        <v>-0.1558539497882184</v>
      </c>
      <c r="L38" s="21">
        <f t="shared" si="34"/>
        <v>1.8043768361768606E-2</v>
      </c>
    </row>
    <row r="39" spans="2:12" x14ac:dyDescent="0.3">
      <c r="I39" t="s">
        <v>92</v>
      </c>
      <c r="J39" s="63">
        <f>E35/E10</f>
        <v>0.65563161169881767</v>
      </c>
      <c r="K39" s="63">
        <f t="shared" ref="K39:L39" si="36">F35/F10</f>
        <v>0.64186284544524053</v>
      </c>
      <c r="L39" s="63">
        <f t="shared" si="36"/>
        <v>0.64312620586163594</v>
      </c>
    </row>
    <row r="41" spans="2:12" ht="18" x14ac:dyDescent="0.35">
      <c r="B41" s="19" t="s">
        <v>41</v>
      </c>
      <c r="C41" s="9" t="s">
        <v>84</v>
      </c>
      <c r="D41" s="10"/>
    </row>
    <row r="42" spans="2:12" x14ac:dyDescent="0.3">
      <c r="B42" s="9" t="s">
        <v>34</v>
      </c>
      <c r="C42" s="9">
        <v>2019</v>
      </c>
      <c r="D42" s="9">
        <v>2020</v>
      </c>
      <c r="E42" s="9">
        <v>2021</v>
      </c>
      <c r="F42" s="9">
        <v>2022</v>
      </c>
      <c r="G42" s="9">
        <v>2023</v>
      </c>
    </row>
    <row r="43" spans="2:12" x14ac:dyDescent="0.3">
      <c r="B43" s="5" t="s">
        <v>51</v>
      </c>
      <c r="C43" s="31">
        <v>271.57</v>
      </c>
      <c r="D43" s="31">
        <v>338.17</v>
      </c>
      <c r="E43" s="31">
        <v>347.68</v>
      </c>
      <c r="F43" s="31">
        <v>284.33999999999997</v>
      </c>
      <c r="G43" s="31">
        <v>395.91</v>
      </c>
      <c r="I43" s="21">
        <f>(D43-C43)/C43</f>
        <v>0.24524063777294997</v>
      </c>
      <c r="J43" s="21">
        <f t="shared" ref="J43:L43" si="37">(E43-D43)/D43</f>
        <v>2.8121950498270074E-2</v>
      </c>
      <c r="K43" s="21">
        <f t="shared" si="37"/>
        <v>-0.18217901518637836</v>
      </c>
      <c r="L43" s="21">
        <f t="shared" si="37"/>
        <v>0.39238235914749969</v>
      </c>
    </row>
    <row r="44" spans="2:12" x14ac:dyDescent="0.3">
      <c r="B44" s="5" t="s">
        <v>60</v>
      </c>
      <c r="C44" s="32">
        <v>3262064</v>
      </c>
      <c r="D44" s="32">
        <v>3285410</v>
      </c>
      <c r="E44" s="32">
        <v>4393567</v>
      </c>
      <c r="F44" s="32">
        <v>3804233</v>
      </c>
      <c r="G44" s="32">
        <v>3032386</v>
      </c>
      <c r="I44" s="21">
        <f t="shared" ref="I44:I48" si="38">(D44-C44)/C44</f>
        <v>7.1568185050937079E-3</v>
      </c>
      <c r="J44" s="21">
        <f t="shared" ref="J44:J50" si="39">(E44-D44)/D44</f>
        <v>0.33729641049366743</v>
      </c>
      <c r="K44" s="21">
        <f t="shared" ref="K44:K50" si="40">(F44-E44)/E44</f>
        <v>-0.13413565788344642</v>
      </c>
      <c r="L44" s="21">
        <f t="shared" ref="L44:L50" si="41">(G44-F44)/F44</f>
        <v>-0.20289162099166902</v>
      </c>
    </row>
    <row r="45" spans="2:12" x14ac:dyDescent="0.3">
      <c r="B45" t="s">
        <v>56</v>
      </c>
      <c r="C45" s="31">
        <v>7.94</v>
      </c>
      <c r="D45" s="31">
        <v>6.37</v>
      </c>
      <c r="E45" s="31">
        <v>8.76</v>
      </c>
      <c r="F45" s="31">
        <v>10.220000000000001</v>
      </c>
      <c r="G45" s="31">
        <v>11.83</v>
      </c>
      <c r="I45" s="21">
        <f t="shared" si="38"/>
        <v>-0.19773299748110834</v>
      </c>
      <c r="J45" s="21">
        <f t="shared" si="39"/>
        <v>0.37519623233908944</v>
      </c>
      <c r="K45" s="21">
        <f t="shared" si="40"/>
        <v>0.16666666666666677</v>
      </c>
      <c r="L45" s="21">
        <f t="shared" si="41"/>
        <v>0.1575342465753424</v>
      </c>
    </row>
    <row r="46" spans="2:12" x14ac:dyDescent="0.3">
      <c r="B46" t="s">
        <v>52</v>
      </c>
      <c r="C46" s="32">
        <v>1022</v>
      </c>
      <c r="D46" s="32">
        <v>1006</v>
      </c>
      <c r="E46" s="31">
        <v>992</v>
      </c>
      <c r="F46" s="31">
        <v>971</v>
      </c>
      <c r="G46" s="31">
        <v>946</v>
      </c>
      <c r="I46" s="21">
        <f t="shared" si="38"/>
        <v>-1.5655577299412915E-2</v>
      </c>
      <c r="J46" s="21">
        <f t="shared" si="39"/>
        <v>-1.3916500994035786E-2</v>
      </c>
      <c r="K46" s="21">
        <f t="shared" si="40"/>
        <v>-2.1169354838709676E-2</v>
      </c>
      <c r="L46" s="21">
        <f t="shared" si="41"/>
        <v>-2.5746652935118436E-2</v>
      </c>
    </row>
    <row r="47" spans="2:12" x14ac:dyDescent="0.3">
      <c r="B47" s="9" t="s">
        <v>53</v>
      </c>
      <c r="C47" s="33">
        <v>9664</v>
      </c>
      <c r="D47" s="33">
        <v>8081</v>
      </c>
      <c r="E47" s="33">
        <v>10082</v>
      </c>
      <c r="F47" s="33">
        <v>12264</v>
      </c>
      <c r="G47" s="33">
        <v>14008</v>
      </c>
      <c r="H47" s="9"/>
      <c r="I47" s="36">
        <f t="shared" si="38"/>
        <v>-0.16380380794701987</v>
      </c>
      <c r="J47" s="65">
        <f t="shared" si="39"/>
        <v>0.24761786907560945</v>
      </c>
      <c r="K47" s="65">
        <f t="shared" si="40"/>
        <v>0.21642531243800833</v>
      </c>
      <c r="L47" s="65">
        <f t="shared" si="41"/>
        <v>0.14220482713633398</v>
      </c>
    </row>
    <row r="48" spans="2:12" x14ac:dyDescent="0.3">
      <c r="B48" s="9" t="s">
        <v>54</v>
      </c>
      <c r="C48" s="33">
        <v>8118</v>
      </c>
      <c r="D48" s="33">
        <v>6411</v>
      </c>
      <c r="E48" s="33">
        <v>8687</v>
      </c>
      <c r="F48" s="33">
        <v>9930</v>
      </c>
      <c r="G48" s="33">
        <v>11195</v>
      </c>
      <c r="H48" s="9"/>
      <c r="I48" s="36">
        <f t="shared" si="38"/>
        <v>-0.21027346637102734</v>
      </c>
      <c r="J48" s="36">
        <f t="shared" si="39"/>
        <v>0.35501481828107939</v>
      </c>
      <c r="K48" s="36">
        <f t="shared" si="40"/>
        <v>0.1430873719350754</v>
      </c>
      <c r="L48" s="36">
        <f t="shared" si="41"/>
        <v>0.12739174219536759</v>
      </c>
    </row>
    <row r="49" spans="2:12" x14ac:dyDescent="0.3">
      <c r="B49" t="s">
        <v>55</v>
      </c>
      <c r="C49" s="31"/>
      <c r="D49" s="32">
        <v>2646</v>
      </c>
      <c r="E49" s="32">
        <v>3006</v>
      </c>
      <c r="F49" s="32">
        <v>3425</v>
      </c>
      <c r="G49" s="32">
        <v>4060</v>
      </c>
      <c r="I49" s="21"/>
      <c r="J49" s="21">
        <f t="shared" si="39"/>
        <v>0.1360544217687075</v>
      </c>
      <c r="K49" s="21">
        <f t="shared" si="40"/>
        <v>0.13938789088489686</v>
      </c>
      <c r="L49" s="21">
        <f t="shared" si="41"/>
        <v>0.1854014598540146</v>
      </c>
    </row>
    <row r="50" spans="2:12" x14ac:dyDescent="0.3">
      <c r="B50" s="9" t="s">
        <v>57</v>
      </c>
      <c r="C50" s="31"/>
      <c r="D50" s="33">
        <f>D49*365/D56</f>
        <v>63.119403960525453</v>
      </c>
      <c r="E50" s="33">
        <f t="shared" ref="E50:G50" si="42">E49*365/E56</f>
        <v>58.10156746452023</v>
      </c>
      <c r="F50" s="33">
        <f t="shared" si="42"/>
        <v>56.21823987048613</v>
      </c>
      <c r="G50" s="33">
        <f t="shared" si="42"/>
        <v>59.044545382102157</v>
      </c>
      <c r="I50" s="21"/>
      <c r="J50" s="21">
        <f t="shared" si="39"/>
        <v>-7.9497526610728966E-2</v>
      </c>
      <c r="K50" s="21">
        <f t="shared" si="40"/>
        <v>-3.2414402506165695E-2</v>
      </c>
      <c r="L50" s="21">
        <f t="shared" si="41"/>
        <v>5.0273817147729702E-2</v>
      </c>
    </row>
    <row r="51" spans="2:12" x14ac:dyDescent="0.3">
      <c r="I51" t="s">
        <v>92</v>
      </c>
      <c r="J51" s="65">
        <f>E47/E68</f>
        <v>0.53389112476170308</v>
      </c>
      <c r="K51" s="65">
        <f t="shared" ref="K51:L51" si="43">F47/F68</f>
        <v>0.55151324369294419</v>
      </c>
      <c r="L51" s="65">
        <f t="shared" si="43"/>
        <v>0.55813212208144081</v>
      </c>
    </row>
    <row r="52" spans="2:12" x14ac:dyDescent="0.3">
      <c r="B52" s="9"/>
    </row>
    <row r="53" spans="2:12" ht="18" x14ac:dyDescent="0.35">
      <c r="B53" s="19" t="s">
        <v>36</v>
      </c>
      <c r="C53" s="9" t="s">
        <v>49</v>
      </c>
      <c r="D53" s="10"/>
      <c r="E53" s="10"/>
      <c r="F53" s="10"/>
      <c r="G53" s="10"/>
      <c r="H53" s="10"/>
      <c r="I53" s="10"/>
      <c r="J53" s="10"/>
      <c r="K53" s="10"/>
      <c r="L53" s="10"/>
    </row>
    <row r="54" spans="2:12" x14ac:dyDescent="0.3">
      <c r="B54" s="5" t="s">
        <v>35</v>
      </c>
      <c r="C54" s="32"/>
      <c r="D54" s="32">
        <v>9897</v>
      </c>
      <c r="E54" s="32">
        <v>11943</v>
      </c>
      <c r="F54" s="32">
        <v>14358</v>
      </c>
      <c r="G54" s="32">
        <v>15824</v>
      </c>
      <c r="H54" s="10"/>
      <c r="I54" s="10"/>
      <c r="J54" s="21">
        <f>(E54-D54)/D54</f>
        <v>0.20672931191270083</v>
      </c>
      <c r="K54" s="21">
        <f t="shared" ref="K54:L54" si="44">(F54-E54)/E54</f>
        <v>0.20221049987440343</v>
      </c>
      <c r="L54" s="21">
        <f t="shared" si="44"/>
        <v>0.10210335701351163</v>
      </c>
    </row>
    <row r="55" spans="2:12" x14ac:dyDescent="0.3">
      <c r="B55" t="s">
        <v>37</v>
      </c>
      <c r="C55" s="32"/>
      <c r="D55" s="32">
        <v>5404</v>
      </c>
      <c r="E55" s="32">
        <v>6941</v>
      </c>
      <c r="F55" s="32">
        <v>7879</v>
      </c>
      <c r="G55" s="32">
        <v>9274</v>
      </c>
      <c r="H55" s="10"/>
      <c r="I55" s="10"/>
      <c r="J55" s="21">
        <f t="shared" ref="J55:J56" si="45">(E55-D55)/D55</f>
        <v>0.28441894892672093</v>
      </c>
      <c r="K55" s="21">
        <f t="shared" ref="K55:K56" si="46">(F55-E55)/E55</f>
        <v>0.13513902895836336</v>
      </c>
      <c r="L55" s="21">
        <f t="shared" ref="L55:L56" si="47">(G55-F55)/F55</f>
        <v>0.17705292549815965</v>
      </c>
    </row>
    <row r="56" spans="2:12" ht="15" thickBot="1" x14ac:dyDescent="0.35">
      <c r="C56" s="11">
        <f t="shared" ref="C56:F56" si="48">C54+C55</f>
        <v>0</v>
      </c>
      <c r="D56" s="11">
        <f t="shared" si="48"/>
        <v>15301</v>
      </c>
      <c r="E56" s="11">
        <f t="shared" si="48"/>
        <v>18884</v>
      </c>
      <c r="F56" s="11">
        <f t="shared" si="48"/>
        <v>22237</v>
      </c>
      <c r="G56" s="11">
        <f>G54+G55</f>
        <v>25098</v>
      </c>
      <c r="H56" s="10"/>
      <c r="I56" s="10"/>
      <c r="J56" s="36">
        <f t="shared" si="45"/>
        <v>0.23416770145742108</v>
      </c>
      <c r="K56" s="36">
        <f t="shared" si="46"/>
        <v>0.17755772082185978</v>
      </c>
      <c r="L56" s="36">
        <f t="shared" si="47"/>
        <v>0.1286594414714215</v>
      </c>
    </row>
    <row r="57" spans="2:12" ht="18" x14ac:dyDescent="0.35">
      <c r="B57" s="19" t="s">
        <v>36</v>
      </c>
      <c r="C57" s="18"/>
      <c r="D57" s="18"/>
      <c r="E57" s="18"/>
      <c r="F57" s="18"/>
      <c r="G57" s="18"/>
      <c r="H57" s="10"/>
      <c r="I57" s="10"/>
      <c r="J57" s="10"/>
      <c r="K57" s="10"/>
      <c r="L57" s="10"/>
    </row>
    <row r="58" spans="2:12" x14ac:dyDescent="0.3">
      <c r="B58" s="5" t="s">
        <v>46</v>
      </c>
      <c r="C58" s="18"/>
      <c r="D58" s="34">
        <v>5473</v>
      </c>
      <c r="E58" s="34">
        <v>6667</v>
      </c>
      <c r="F58" s="34">
        <v>7809</v>
      </c>
      <c r="G58" s="34">
        <v>8359</v>
      </c>
      <c r="H58" s="10"/>
      <c r="I58" s="10"/>
      <c r="J58" s="21">
        <f>(E58-D58)/D58</f>
        <v>0.21816188562031794</v>
      </c>
      <c r="K58" s="21">
        <f t="shared" ref="K58:L58" si="49">(F58-E58)/E58</f>
        <v>0.17129143542822858</v>
      </c>
      <c r="L58" s="21">
        <f t="shared" si="49"/>
        <v>7.0431553335894487E-2</v>
      </c>
    </row>
    <row r="59" spans="2:12" x14ac:dyDescent="0.3">
      <c r="B59" t="s">
        <v>47</v>
      </c>
      <c r="C59" s="18"/>
      <c r="D59" s="34">
        <v>9828</v>
      </c>
      <c r="E59" s="34">
        <v>12217</v>
      </c>
      <c r="F59" s="34">
        <v>14428</v>
      </c>
      <c r="G59" s="34">
        <v>16739</v>
      </c>
      <c r="H59" s="10"/>
      <c r="I59" s="10"/>
      <c r="J59" s="21">
        <f t="shared" ref="J59:J60" si="50">(E59-D59)/D59</f>
        <v>0.24308099308099307</v>
      </c>
      <c r="K59" s="21">
        <f t="shared" ref="K59:K60" si="51">(F59-E59)/E59</f>
        <v>0.18097732667594335</v>
      </c>
      <c r="L59" s="21">
        <f t="shared" ref="L59:L60" si="52">(G59-F59)/F59</f>
        <v>0.1601746603825894</v>
      </c>
    </row>
    <row r="60" spans="2:12" ht="15" thickBot="1" x14ac:dyDescent="0.35">
      <c r="C60" s="11">
        <f>C58+C59</f>
        <v>0</v>
      </c>
      <c r="D60" s="11">
        <f t="shared" ref="D60:G60" si="53">D58+D59</f>
        <v>15301</v>
      </c>
      <c r="E60" s="11">
        <f t="shared" si="53"/>
        <v>18884</v>
      </c>
      <c r="F60" s="11">
        <f t="shared" si="53"/>
        <v>22237</v>
      </c>
      <c r="G60" s="11">
        <f t="shared" si="53"/>
        <v>25098</v>
      </c>
      <c r="H60" s="10"/>
      <c r="I60" s="10"/>
      <c r="J60" s="36">
        <f t="shared" si="50"/>
        <v>0.23416770145742108</v>
      </c>
      <c r="K60" s="36">
        <f t="shared" si="51"/>
        <v>0.17755772082185978</v>
      </c>
      <c r="L60" s="36">
        <f t="shared" si="52"/>
        <v>0.1286594414714215</v>
      </c>
    </row>
    <row r="61" spans="2:12" x14ac:dyDescent="0.3">
      <c r="C61" s="18"/>
      <c r="D61" s="18"/>
      <c r="E61" s="18"/>
      <c r="F61" s="18"/>
      <c r="G61" s="18"/>
      <c r="H61" s="10"/>
      <c r="I61" s="10"/>
      <c r="J61" s="10"/>
      <c r="K61" s="10"/>
      <c r="L61" s="10"/>
    </row>
    <row r="62" spans="2:12" ht="18" x14ac:dyDescent="0.35">
      <c r="B62" s="19" t="s">
        <v>36</v>
      </c>
      <c r="C62" s="18"/>
      <c r="D62" s="18"/>
      <c r="E62" s="18"/>
      <c r="F62" s="18"/>
      <c r="G62" s="18"/>
      <c r="H62" s="10"/>
      <c r="I62" s="10"/>
      <c r="J62" s="10"/>
      <c r="K62" s="10"/>
      <c r="L62" s="10"/>
    </row>
    <row r="63" spans="2:12" x14ac:dyDescent="0.3">
      <c r="B63" t="s">
        <v>42</v>
      </c>
      <c r="C63" s="34">
        <v>6781</v>
      </c>
      <c r="D63" s="34">
        <v>6656</v>
      </c>
      <c r="E63" s="34">
        <v>8158</v>
      </c>
      <c r="F63" s="34">
        <v>8794</v>
      </c>
      <c r="G63" s="34">
        <v>9566</v>
      </c>
      <c r="H63" s="10"/>
      <c r="I63" s="22">
        <f>(D63-C63)/C63</f>
        <v>-1.8433859312785725E-2</v>
      </c>
      <c r="J63" s="22">
        <f t="shared" ref="J63:L63" si="54">(E63-D63)/D63</f>
        <v>0.22566105769230768</v>
      </c>
      <c r="K63" s="22">
        <f t="shared" si="54"/>
        <v>7.7960284383427308E-2</v>
      </c>
      <c r="L63" s="22">
        <f t="shared" si="54"/>
        <v>8.7787127586991129E-2</v>
      </c>
    </row>
    <row r="64" spans="2:12" x14ac:dyDescent="0.3">
      <c r="B64" t="s">
        <v>43</v>
      </c>
      <c r="C64" s="34">
        <v>5606</v>
      </c>
      <c r="D64" s="34">
        <v>3512</v>
      </c>
      <c r="E64" s="34">
        <v>4664</v>
      </c>
      <c r="F64" s="34">
        <v>6597</v>
      </c>
      <c r="G64" s="34">
        <v>8409</v>
      </c>
      <c r="H64" s="10"/>
      <c r="I64" s="22">
        <f t="shared" ref="I64:I68" si="55">(D64-C64)/C64</f>
        <v>-0.37352836246878346</v>
      </c>
      <c r="J64" s="22">
        <f t="shared" ref="J64:J68" si="56">(E64-D64)/D64</f>
        <v>0.32801822323462415</v>
      </c>
      <c r="K64" s="22">
        <f t="shared" ref="K64:K68" si="57">(F64-E64)/E64</f>
        <v>0.41445111492281306</v>
      </c>
      <c r="L64" s="22">
        <f t="shared" ref="L64:L68" si="58">(G64-F64)/F64</f>
        <v>0.27467030468394726</v>
      </c>
    </row>
    <row r="65" spans="2:12" x14ac:dyDescent="0.3">
      <c r="B65" t="s">
        <v>44</v>
      </c>
      <c r="C65" s="35">
        <v>8469</v>
      </c>
      <c r="D65" s="35">
        <v>8731</v>
      </c>
      <c r="E65" s="35">
        <v>10799</v>
      </c>
      <c r="F65" s="35">
        <v>10646</v>
      </c>
      <c r="G65" s="35">
        <v>12067</v>
      </c>
      <c r="H65" s="10"/>
      <c r="I65" s="22">
        <f t="shared" si="55"/>
        <v>3.0936356122328493E-2</v>
      </c>
      <c r="J65" s="22">
        <f t="shared" si="56"/>
        <v>0.23685717558126218</v>
      </c>
      <c r="K65" s="22">
        <f t="shared" si="57"/>
        <v>-1.4167978516529308E-2</v>
      </c>
      <c r="L65" s="22">
        <f t="shared" si="58"/>
        <v>0.1334773623896299</v>
      </c>
    </row>
    <row r="66" spans="2:12" x14ac:dyDescent="0.3">
      <c r="B66" t="s">
        <v>45</v>
      </c>
      <c r="C66" s="35">
        <v>4124</v>
      </c>
      <c r="D66" s="35">
        <v>4717</v>
      </c>
      <c r="E66" s="35">
        <v>6224</v>
      </c>
      <c r="F66" s="35">
        <v>766</v>
      </c>
      <c r="G66" s="35">
        <v>963</v>
      </c>
      <c r="H66" s="10"/>
      <c r="I66" s="22">
        <f t="shared" si="55"/>
        <v>0.14379243452958293</v>
      </c>
      <c r="J66" s="22">
        <f t="shared" si="56"/>
        <v>0.31948272206911171</v>
      </c>
      <c r="K66" s="22">
        <f t="shared" si="57"/>
        <v>-0.87692802056555275</v>
      </c>
      <c r="L66" s="22">
        <f t="shared" si="58"/>
        <v>0.25718015665796345</v>
      </c>
    </row>
    <row r="67" spans="2:12" x14ac:dyDescent="0.3">
      <c r="B67" t="s">
        <v>48</v>
      </c>
      <c r="C67" s="35">
        <v>-8097</v>
      </c>
      <c r="D67" s="35">
        <v>-8315</v>
      </c>
      <c r="E67" s="35">
        <v>-10961</v>
      </c>
      <c r="F67" s="35">
        <v>-4566</v>
      </c>
      <c r="G67" s="35">
        <v>-5907</v>
      </c>
      <c r="H67" s="10"/>
      <c r="I67" s="22">
        <f t="shared" si="55"/>
        <v>2.6923551932814621E-2</v>
      </c>
      <c r="J67" s="22">
        <f t="shared" si="56"/>
        <v>0.31822008418520747</v>
      </c>
      <c r="K67" s="22">
        <f t="shared" si="57"/>
        <v>-0.58343216859775571</v>
      </c>
      <c r="L67" s="22">
        <f t="shared" si="58"/>
        <v>0.29369250985545337</v>
      </c>
    </row>
    <row r="68" spans="2:12" ht="15" thickBot="1" x14ac:dyDescent="0.35">
      <c r="C68" s="11">
        <f>SUM(C63:C67)</f>
        <v>16883</v>
      </c>
      <c r="D68" s="11">
        <f>SUM(D63:D67)</f>
        <v>15301</v>
      </c>
      <c r="E68" s="11">
        <f>SUM(E63:E67)</f>
        <v>18884</v>
      </c>
      <c r="F68" s="11">
        <f>SUM(F63:F67)</f>
        <v>22237</v>
      </c>
      <c r="G68" s="11">
        <f>SUM(G63:G67)</f>
        <v>25098</v>
      </c>
      <c r="H68" s="10"/>
      <c r="I68" s="23">
        <f t="shared" si="55"/>
        <v>-9.3703725641177515E-2</v>
      </c>
      <c r="J68" s="23">
        <f t="shared" si="56"/>
        <v>0.23416770145742108</v>
      </c>
      <c r="K68" s="23">
        <f t="shared" si="57"/>
        <v>0.17755772082185978</v>
      </c>
      <c r="L68" s="23">
        <f t="shared" si="58"/>
        <v>0.1286594414714215</v>
      </c>
    </row>
    <row r="69" spans="2:12" x14ac:dyDescent="0.3">
      <c r="C69" s="17"/>
      <c r="D69" s="17"/>
      <c r="E69" s="17"/>
      <c r="F69" s="17"/>
      <c r="G69" s="17"/>
      <c r="H69" s="10"/>
      <c r="I69" s="10"/>
      <c r="J69" s="10"/>
      <c r="K69" s="10"/>
      <c r="L69" s="10"/>
    </row>
    <row r="70" spans="2:12" x14ac:dyDescent="0.3">
      <c r="B70" s="20" t="s">
        <v>40</v>
      </c>
      <c r="C70" s="10"/>
      <c r="D70" s="10"/>
      <c r="E70" s="10"/>
      <c r="F70" s="10"/>
      <c r="G70" s="10"/>
      <c r="H70" s="10"/>
      <c r="I70" s="10"/>
      <c r="J70" s="10"/>
      <c r="K70" s="10"/>
      <c r="L70" s="10"/>
    </row>
    <row r="71" spans="2:12" x14ac:dyDescent="0.3">
      <c r="C71" s="10"/>
      <c r="D71" s="10"/>
      <c r="E71" s="10"/>
      <c r="F71" s="10"/>
      <c r="G71" s="10"/>
      <c r="H71" s="10"/>
      <c r="I71" s="10"/>
      <c r="J71" s="10"/>
      <c r="K71" s="10"/>
      <c r="L71" s="10"/>
    </row>
    <row r="72" spans="2:12" x14ac:dyDescent="0.3">
      <c r="B72" t="s">
        <v>32</v>
      </c>
      <c r="C72" s="32">
        <v>5763</v>
      </c>
      <c r="D72" s="32">
        <v>5910</v>
      </c>
      <c r="E72" s="32">
        <v>7087</v>
      </c>
      <c r="F72" s="32">
        <v>8078</v>
      </c>
      <c r="G72" s="32">
        <v>8927</v>
      </c>
      <c r="H72" s="10"/>
      <c r="I72" s="22">
        <f>(D72-C72)/C72</f>
        <v>2.5507548152004164E-2</v>
      </c>
      <c r="J72" s="22">
        <f t="shared" ref="J72:L72" si="59">(E72-D72)/D72</f>
        <v>0.19915397631133672</v>
      </c>
      <c r="K72" s="22">
        <f t="shared" si="59"/>
        <v>0.13983349795400027</v>
      </c>
      <c r="L72" s="22">
        <f t="shared" si="59"/>
        <v>0.10510027234463976</v>
      </c>
    </row>
    <row r="73" spans="2:12" x14ac:dyDescent="0.3">
      <c r="B73" t="s">
        <v>38</v>
      </c>
      <c r="C73" s="31">
        <v>934</v>
      </c>
      <c r="D73" s="31">
        <v>657</v>
      </c>
      <c r="E73" s="31">
        <v>895</v>
      </c>
      <c r="F73" s="31">
        <v>789</v>
      </c>
      <c r="G73" s="31">
        <v>825</v>
      </c>
      <c r="I73" s="22">
        <f t="shared" ref="I73:I76" si="60">(D73-C73)/C73</f>
        <v>-0.29657387580299788</v>
      </c>
      <c r="J73" s="22">
        <f t="shared" ref="J73:J76" si="61">(E73-D73)/D73</f>
        <v>0.36225266362252662</v>
      </c>
      <c r="K73" s="22">
        <f t="shared" ref="K73:K76" si="62">(F73-E73)/E73</f>
        <v>-0.11843575418994413</v>
      </c>
      <c r="L73" s="22">
        <f t="shared" ref="L73:L76" si="63">(G73-F73)/F73</f>
        <v>4.5627376425855515E-2</v>
      </c>
    </row>
    <row r="74" spans="2:12" x14ac:dyDescent="0.3">
      <c r="B74" t="s">
        <v>31</v>
      </c>
      <c r="C74" s="31">
        <v>522</v>
      </c>
      <c r="D74" s="31">
        <v>580</v>
      </c>
      <c r="E74" s="31">
        <v>726</v>
      </c>
      <c r="F74" s="31">
        <v>750</v>
      </c>
      <c r="G74" s="31">
        <v>799</v>
      </c>
      <c r="I74" s="22">
        <f t="shared" si="60"/>
        <v>0.1111111111111111</v>
      </c>
      <c r="J74" s="22">
        <f t="shared" si="61"/>
        <v>0.25172413793103449</v>
      </c>
      <c r="K74" s="22">
        <f t="shared" si="62"/>
        <v>3.3057851239669422E-2</v>
      </c>
      <c r="L74" s="22">
        <f t="shared" si="63"/>
        <v>6.5333333333333327E-2</v>
      </c>
    </row>
    <row r="75" spans="2:12" x14ac:dyDescent="0.3">
      <c r="B75" t="s">
        <v>39</v>
      </c>
      <c r="C75" s="32">
        <v>0</v>
      </c>
      <c r="D75" s="32">
        <v>73</v>
      </c>
      <c r="E75" s="32">
        <v>94</v>
      </c>
      <c r="F75" s="32">
        <v>356</v>
      </c>
      <c r="G75" s="32">
        <v>539</v>
      </c>
      <c r="I75" s="22"/>
      <c r="J75" s="22">
        <f t="shared" si="61"/>
        <v>0.28767123287671231</v>
      </c>
      <c r="K75" s="22">
        <f t="shared" si="62"/>
        <v>2.7872340425531914</v>
      </c>
      <c r="L75" s="22">
        <f t="shared" si="63"/>
        <v>0.5140449438202247</v>
      </c>
    </row>
    <row r="76" spans="2:12" ht="15" thickBot="1" x14ac:dyDescent="0.35">
      <c r="C76" s="11">
        <f t="shared" ref="C76:F76" si="64">SUM(C72:C75)</f>
        <v>7219</v>
      </c>
      <c r="D76" s="11">
        <f t="shared" si="64"/>
        <v>7220</v>
      </c>
      <c r="E76" s="11">
        <f t="shared" si="64"/>
        <v>8802</v>
      </c>
      <c r="F76" s="11">
        <f t="shared" si="64"/>
        <v>9973</v>
      </c>
      <c r="G76" s="11">
        <f>SUM(G72:G75)</f>
        <v>11090</v>
      </c>
      <c r="I76" s="23">
        <f t="shared" si="60"/>
        <v>1.3852334118298935E-4</v>
      </c>
      <c r="J76" s="23">
        <f t="shared" si="61"/>
        <v>0.21911357340720222</v>
      </c>
      <c r="K76" s="23">
        <f t="shared" si="62"/>
        <v>0.13303794592138152</v>
      </c>
      <c r="L76" s="23">
        <f t="shared" si="63"/>
        <v>0.11200240649754337</v>
      </c>
    </row>
    <row r="77" spans="2:12" x14ac:dyDescent="0.3">
      <c r="C77" s="18"/>
      <c r="D77" s="18"/>
      <c r="E77" s="18"/>
      <c r="F77" s="18"/>
      <c r="G77" s="18"/>
    </row>
    <row r="78" spans="2:12" x14ac:dyDescent="0.3">
      <c r="C78" s="18"/>
      <c r="D78" s="18"/>
      <c r="E78" s="18"/>
      <c r="F78" s="18"/>
      <c r="G78" s="18"/>
    </row>
    <row r="79" spans="2:12" ht="18" x14ac:dyDescent="0.35">
      <c r="B79" s="25" t="s">
        <v>61</v>
      </c>
      <c r="C79" s="9" t="s">
        <v>84</v>
      </c>
      <c r="D79" s="10"/>
    </row>
    <row r="80" spans="2:12" x14ac:dyDescent="0.3">
      <c r="B80" s="9" t="s">
        <v>34</v>
      </c>
      <c r="C80" s="9">
        <v>2019</v>
      </c>
      <c r="D80" s="9">
        <v>2020</v>
      </c>
      <c r="E80" s="9">
        <v>2021</v>
      </c>
      <c r="F80" s="9">
        <v>2022</v>
      </c>
      <c r="G80" s="9">
        <v>2023</v>
      </c>
    </row>
    <row r="81" spans="2:12" x14ac:dyDescent="0.3">
      <c r="B81" s="5" t="s">
        <v>51</v>
      </c>
      <c r="C81" s="30">
        <v>118.28</v>
      </c>
      <c r="D81" s="30">
        <v>100.25</v>
      </c>
      <c r="E81" s="30">
        <v>167.53</v>
      </c>
      <c r="F81" s="30">
        <v>134.91</v>
      </c>
      <c r="G81" s="30">
        <v>149.19</v>
      </c>
      <c r="I81" s="21">
        <f>(D81-C81)/C81</f>
        <v>-0.15243490023672643</v>
      </c>
      <c r="J81" s="21">
        <f t="shared" ref="J81:L81" si="65">(E81-D81)/D81</f>
        <v>0.67112219451371569</v>
      </c>
      <c r="K81" s="21">
        <f t="shared" si="65"/>
        <v>-0.19471139497403453</v>
      </c>
      <c r="L81" s="21">
        <f t="shared" si="65"/>
        <v>0.10584834334000445</v>
      </c>
    </row>
    <row r="82" spans="2:12" x14ac:dyDescent="0.3">
      <c r="B82" s="5" t="s">
        <v>60</v>
      </c>
      <c r="C82" s="26">
        <v>2353731</v>
      </c>
      <c r="D82" s="26">
        <v>5060944</v>
      </c>
      <c r="E82" s="26">
        <v>3091993</v>
      </c>
      <c r="F82" s="26">
        <v>3717212</v>
      </c>
      <c r="G82" s="26">
        <v>3579475</v>
      </c>
      <c r="I82" s="21">
        <f t="shared" ref="I82:I86" si="66">(D82-C82)/C82</f>
        <v>1.1501794385169759</v>
      </c>
      <c r="J82" s="21">
        <f t="shared" ref="J82:J88" si="67">(E82-D82)/D82</f>
        <v>-0.38904816966953198</v>
      </c>
      <c r="K82" s="21">
        <f t="shared" ref="K82:K88" si="68">(F82-E82)/E82</f>
        <v>0.20220582646855928</v>
      </c>
      <c r="L82" s="21">
        <f t="shared" ref="L82:L88" si="69">(G82-F82)/F82</f>
        <v>-3.7053845731693541E-2</v>
      </c>
    </row>
    <row r="83" spans="2:12" x14ac:dyDescent="0.3">
      <c r="B83" t="s">
        <v>56</v>
      </c>
      <c r="C83" s="30">
        <v>7.99</v>
      </c>
      <c r="D83" s="30">
        <v>3.77</v>
      </c>
      <c r="E83" s="30">
        <v>10.02</v>
      </c>
      <c r="F83" s="30">
        <v>9.85</v>
      </c>
      <c r="G83" s="30">
        <v>11.21</v>
      </c>
      <c r="I83" s="21">
        <f t="shared" si="66"/>
        <v>-0.52816020025031296</v>
      </c>
      <c r="J83" s="21">
        <f t="shared" si="67"/>
        <v>1.6578249336870026</v>
      </c>
      <c r="K83" s="21">
        <f t="shared" si="68"/>
        <v>-1.6966067864271451E-2</v>
      </c>
      <c r="L83" s="21">
        <f t="shared" si="69"/>
        <v>0.13807106598984784</v>
      </c>
    </row>
    <row r="84" spans="2:12" x14ac:dyDescent="0.3">
      <c r="B84" t="s">
        <v>86</v>
      </c>
      <c r="C84" s="26">
        <v>830</v>
      </c>
      <c r="D84" s="26">
        <v>806</v>
      </c>
      <c r="E84" s="30">
        <v>790</v>
      </c>
      <c r="F84" s="30">
        <v>752</v>
      </c>
      <c r="G84" s="30">
        <v>736</v>
      </c>
      <c r="I84" s="21">
        <f t="shared" si="66"/>
        <v>-2.891566265060241E-2</v>
      </c>
      <c r="J84" s="21">
        <f t="shared" si="67"/>
        <v>-1.9851116625310174E-2</v>
      </c>
      <c r="K84" s="21">
        <f t="shared" si="68"/>
        <v>-4.810126582278481E-2</v>
      </c>
      <c r="L84" s="21">
        <f t="shared" si="69"/>
        <v>-2.1276595744680851E-2</v>
      </c>
    </row>
    <row r="85" spans="2:12" x14ac:dyDescent="0.3">
      <c r="B85" s="9" t="s">
        <v>53</v>
      </c>
      <c r="C85" s="38">
        <v>8429</v>
      </c>
      <c r="D85" s="38">
        <v>4296</v>
      </c>
      <c r="E85" s="38">
        <v>10689</v>
      </c>
      <c r="F85" s="38">
        <v>9585</v>
      </c>
      <c r="G85" s="38">
        <v>10513</v>
      </c>
      <c r="H85" s="9"/>
      <c r="I85" s="36">
        <f t="shared" si="66"/>
        <v>-0.49033100011863806</v>
      </c>
      <c r="J85" s="36">
        <f t="shared" si="67"/>
        <v>1.4881284916201116</v>
      </c>
      <c r="K85" s="36">
        <f t="shared" si="68"/>
        <v>-0.10328374964917204</v>
      </c>
      <c r="L85" s="36">
        <f t="shared" si="69"/>
        <v>9.6817944705268652E-2</v>
      </c>
    </row>
    <row r="86" spans="2:12" x14ac:dyDescent="0.3">
      <c r="B86" s="9" t="s">
        <v>54</v>
      </c>
      <c r="C86" s="39">
        <v>6759</v>
      </c>
      <c r="D86" s="39">
        <v>3135</v>
      </c>
      <c r="E86" s="39">
        <v>8060</v>
      </c>
      <c r="F86" s="39">
        <v>7514</v>
      </c>
      <c r="G86" s="39">
        <v>8374</v>
      </c>
      <c r="H86" s="9"/>
      <c r="I86" s="36">
        <f t="shared" si="66"/>
        <v>-0.53617399023524193</v>
      </c>
      <c r="J86" s="36">
        <f t="shared" si="67"/>
        <v>1.5709728867623605</v>
      </c>
      <c r="K86" s="36">
        <f t="shared" si="68"/>
        <v>-6.7741935483870974E-2</v>
      </c>
      <c r="L86" s="36">
        <f t="shared" si="69"/>
        <v>0.11445302102741549</v>
      </c>
    </row>
    <row r="87" spans="2:12" x14ac:dyDescent="0.3">
      <c r="B87" t="s">
        <v>55</v>
      </c>
      <c r="D87" s="26">
        <v>38871</v>
      </c>
      <c r="E87" s="26">
        <v>48342</v>
      </c>
      <c r="F87" s="26">
        <v>51962</v>
      </c>
      <c r="G87" s="26">
        <v>55476</v>
      </c>
      <c r="I87" s="21"/>
      <c r="J87" s="21">
        <f t="shared" si="67"/>
        <v>0.24365207995678012</v>
      </c>
      <c r="K87" s="21">
        <f t="shared" si="68"/>
        <v>7.4883124405279056E-2</v>
      </c>
      <c r="L87" s="21">
        <f t="shared" si="69"/>
        <v>6.7626342327085184E-2</v>
      </c>
    </row>
    <row r="88" spans="2:12" x14ac:dyDescent="0.3">
      <c r="B88" s="9" t="s">
        <v>57</v>
      </c>
      <c r="D88" s="12">
        <f>D87*365/D98</f>
        <v>393.15861667636545</v>
      </c>
      <c r="E88" s="12">
        <f t="shared" ref="E88:G88" si="70">E87*365/E98</f>
        <v>416.34804152902313</v>
      </c>
      <c r="F88" s="12">
        <f t="shared" si="70"/>
        <v>358.78570617835118</v>
      </c>
      <c r="G88" s="12">
        <f t="shared" si="70"/>
        <v>334.60695695282163</v>
      </c>
      <c r="I88" s="21"/>
      <c r="J88" s="36">
        <f t="shared" si="67"/>
        <v>5.898236454460417E-2</v>
      </c>
      <c r="K88" s="36">
        <f t="shared" si="68"/>
        <v>-0.13825532873716989</v>
      </c>
      <c r="L88" s="36">
        <f t="shared" si="69"/>
        <v>-6.7390503047271247E-2</v>
      </c>
    </row>
    <row r="90" spans="2:12" x14ac:dyDescent="0.3">
      <c r="B90" s="9"/>
      <c r="I90" t="s">
        <v>92</v>
      </c>
      <c r="J90" s="64">
        <f>E85/E96</f>
        <v>0.3086630089517759</v>
      </c>
      <c r="K90" s="64">
        <f t="shared" ref="K90:L90" si="71">F85/F96</f>
        <v>0.22307817627481555</v>
      </c>
      <c r="L90" s="64">
        <f t="shared" si="71"/>
        <v>0.22188218906312657</v>
      </c>
    </row>
    <row r="91" spans="2:12" ht="18" x14ac:dyDescent="0.35">
      <c r="B91" s="25" t="s">
        <v>36</v>
      </c>
      <c r="C91" s="9" t="s">
        <v>49</v>
      </c>
      <c r="D91" s="10"/>
      <c r="E91" s="10"/>
      <c r="F91" s="10"/>
      <c r="G91" s="10"/>
    </row>
    <row r="92" spans="2:12" x14ac:dyDescent="0.3">
      <c r="B92" s="5" t="s">
        <v>62</v>
      </c>
      <c r="C92" s="26">
        <v>26167</v>
      </c>
      <c r="D92" s="26">
        <v>19435</v>
      </c>
      <c r="E92" s="26">
        <v>24563</v>
      </c>
      <c r="F92" s="26">
        <v>30739</v>
      </c>
      <c r="G92" s="26">
        <v>33416</v>
      </c>
      <c r="I92" s="22">
        <f>(D92-C92)/C92</f>
        <v>-0.25727060801773227</v>
      </c>
      <c r="J92" s="22">
        <f t="shared" ref="J92:L92" si="72">(E92-D92)/D92</f>
        <v>0.26385387188062775</v>
      </c>
      <c r="K92" s="22">
        <f t="shared" si="72"/>
        <v>0.25143508529088465</v>
      </c>
      <c r="L92" s="22">
        <f t="shared" si="72"/>
        <v>8.7088064022902506E-2</v>
      </c>
    </row>
    <row r="93" spans="2:12" x14ac:dyDescent="0.3">
      <c r="B93" s="5" t="s">
        <v>63</v>
      </c>
      <c r="C93" s="26">
        <v>4042</v>
      </c>
      <c r="D93" s="26">
        <v>4664</v>
      </c>
      <c r="E93" s="26">
        <v>5195</v>
      </c>
      <c r="F93" s="26">
        <v>6070</v>
      </c>
      <c r="G93" s="26">
        <v>7255</v>
      </c>
      <c r="I93" s="22">
        <f t="shared" ref="I93:I106" si="73">(D93-C93)/C93</f>
        <v>0.15388421573478475</v>
      </c>
      <c r="J93" s="22">
        <f t="shared" ref="J93:J106" si="74">(E93-D93)/D93</f>
        <v>0.11385077186963979</v>
      </c>
      <c r="K93" s="22">
        <f t="shared" ref="K93:K106" si="75">(F93-E93)/E93</f>
        <v>0.16843118383060635</v>
      </c>
      <c r="L93" s="22">
        <f t="shared" ref="L93:L106" si="76">(G93-F93)/F93</f>
        <v>0.19522240527182866</v>
      </c>
    </row>
    <row r="94" spans="2:12" x14ac:dyDescent="0.3">
      <c r="B94" s="5" t="s">
        <v>64</v>
      </c>
      <c r="C94" s="26">
        <v>3297</v>
      </c>
      <c r="D94" s="26">
        <v>2702</v>
      </c>
      <c r="E94" s="26">
        <v>3316</v>
      </c>
      <c r="F94" s="26">
        <v>4521</v>
      </c>
      <c r="G94" s="26">
        <v>5005</v>
      </c>
      <c r="I94" s="22">
        <f t="shared" si="73"/>
        <v>-0.18046709129511676</v>
      </c>
      <c r="J94" s="22">
        <f t="shared" si="74"/>
        <v>0.22723908216136196</v>
      </c>
      <c r="K94" s="22">
        <f t="shared" si="75"/>
        <v>0.36338962605548852</v>
      </c>
      <c r="L94" s="22">
        <f t="shared" si="76"/>
        <v>0.1070559610705596</v>
      </c>
    </row>
    <row r="95" spans="2:12" x14ac:dyDescent="0.3">
      <c r="B95" s="5" t="s">
        <v>65</v>
      </c>
      <c r="C95" s="26">
        <v>1430</v>
      </c>
      <c r="D95" s="26">
        <v>1301</v>
      </c>
      <c r="E95" s="26">
        <v>1556</v>
      </c>
      <c r="F95" s="26">
        <v>1637</v>
      </c>
      <c r="G95" s="26">
        <v>1705</v>
      </c>
      <c r="I95" s="22">
        <f t="shared" si="73"/>
        <v>-9.0209790209790211E-2</v>
      </c>
      <c r="J95" s="22">
        <f t="shared" si="74"/>
        <v>0.19600307455803229</v>
      </c>
      <c r="K95" s="22">
        <f t="shared" si="75"/>
        <v>5.205655526992288E-2</v>
      </c>
      <c r="L95" s="22">
        <f t="shared" si="76"/>
        <v>4.1539401343921811E-2</v>
      </c>
    </row>
    <row r="96" spans="2:12" x14ac:dyDescent="0.3">
      <c r="B96" s="9" t="s">
        <v>67</v>
      </c>
      <c r="C96" s="28">
        <f t="shared" ref="C96:F96" si="77">SUM(C92:C95)</f>
        <v>34936</v>
      </c>
      <c r="D96" s="28">
        <f t="shared" si="77"/>
        <v>28102</v>
      </c>
      <c r="E96" s="28">
        <f t="shared" si="77"/>
        <v>34630</v>
      </c>
      <c r="F96" s="28">
        <f t="shared" si="77"/>
        <v>42967</v>
      </c>
      <c r="G96" s="28">
        <f>SUM(G92:G95)</f>
        <v>47381</v>
      </c>
      <c r="I96" s="23">
        <f t="shared" si="73"/>
        <v>-0.19561483856194184</v>
      </c>
      <c r="J96" s="23">
        <f t="shared" si="74"/>
        <v>0.23229663369155221</v>
      </c>
      <c r="K96" s="23">
        <f t="shared" si="75"/>
        <v>0.24074501876985274</v>
      </c>
      <c r="L96" s="23">
        <f t="shared" si="76"/>
        <v>0.10273000209463076</v>
      </c>
    </row>
    <row r="97" spans="2:21" x14ac:dyDescent="0.3">
      <c r="B97" t="s">
        <v>66</v>
      </c>
      <c r="C97" s="26">
        <v>8620</v>
      </c>
      <c r="D97" s="26">
        <v>7985</v>
      </c>
      <c r="E97" s="26">
        <v>7750</v>
      </c>
      <c r="F97" s="26">
        <v>9895</v>
      </c>
      <c r="G97" s="26">
        <v>13134</v>
      </c>
      <c r="I97" s="22">
        <f t="shared" si="73"/>
        <v>-7.366589327146171E-2</v>
      </c>
      <c r="J97" s="22">
        <f t="shared" si="74"/>
        <v>-2.9430181590482152E-2</v>
      </c>
      <c r="K97" s="22">
        <f t="shared" si="75"/>
        <v>0.27677419354838712</v>
      </c>
      <c r="L97" s="22">
        <f t="shared" si="76"/>
        <v>0.32733703890853966</v>
      </c>
    </row>
    <row r="98" spans="2:21" ht="15" thickBot="1" x14ac:dyDescent="0.35">
      <c r="B98" s="9" t="s">
        <v>68</v>
      </c>
      <c r="C98" s="27">
        <f t="shared" ref="C98:F98" si="78">C96+C97</f>
        <v>43556</v>
      </c>
      <c r="D98" s="27">
        <f t="shared" si="78"/>
        <v>36087</v>
      </c>
      <c r="E98" s="27">
        <f t="shared" si="78"/>
        <v>42380</v>
      </c>
      <c r="F98" s="27">
        <f t="shared" si="78"/>
        <v>52862</v>
      </c>
      <c r="G98" s="27">
        <f>G96+G97</f>
        <v>60515</v>
      </c>
      <c r="I98" s="23">
        <f t="shared" si="73"/>
        <v>-0.17148039305721371</v>
      </c>
      <c r="J98" s="23">
        <f t="shared" si="74"/>
        <v>0.17438412724803945</v>
      </c>
      <c r="K98" s="23">
        <f t="shared" si="75"/>
        <v>0.24733364794714488</v>
      </c>
      <c r="L98" s="23">
        <f t="shared" si="76"/>
        <v>0.14477318300480496</v>
      </c>
    </row>
    <row r="99" spans="2:21" x14ac:dyDescent="0.3">
      <c r="I99" s="22"/>
      <c r="J99" s="22"/>
      <c r="K99" s="22"/>
      <c r="L99" s="22"/>
    </row>
    <row r="100" spans="2:21" x14ac:dyDescent="0.3">
      <c r="B100" s="29" t="s">
        <v>40</v>
      </c>
      <c r="I100" s="22"/>
      <c r="J100" s="22"/>
      <c r="K100" s="22"/>
      <c r="L100" s="22"/>
    </row>
    <row r="101" spans="2:21" x14ac:dyDescent="0.3">
      <c r="B101" t="s">
        <v>69</v>
      </c>
      <c r="C101" s="26">
        <v>7125</v>
      </c>
      <c r="D101" s="26">
        <v>8041</v>
      </c>
      <c r="E101" s="26">
        <v>11007</v>
      </c>
      <c r="F101" s="26">
        <v>14002</v>
      </c>
      <c r="G101" s="26">
        <v>15367</v>
      </c>
      <c r="I101" s="22">
        <f t="shared" si="73"/>
        <v>0.12856140350877193</v>
      </c>
      <c r="J101" s="22">
        <f t="shared" si="74"/>
        <v>0.36885959457778883</v>
      </c>
      <c r="K101" s="22">
        <f t="shared" si="75"/>
        <v>0.27209957299900062</v>
      </c>
      <c r="L101" s="22">
        <f t="shared" si="76"/>
        <v>9.748607341808313E-2</v>
      </c>
    </row>
    <row r="102" spans="2:21" x14ac:dyDescent="0.3">
      <c r="B102" t="s">
        <v>73</v>
      </c>
      <c r="C102" s="26">
        <v>10439</v>
      </c>
      <c r="D102" s="26">
        <v>6747</v>
      </c>
      <c r="E102" s="26">
        <v>9053</v>
      </c>
      <c r="F102" s="26">
        <v>10401</v>
      </c>
      <c r="G102" s="26">
        <v>10870</v>
      </c>
      <c r="I102" s="22">
        <f t="shared" si="73"/>
        <v>-0.35367372353673726</v>
      </c>
      <c r="J102" s="22">
        <f t="shared" si="74"/>
        <v>0.34178153253297761</v>
      </c>
      <c r="K102" s="22">
        <f t="shared" si="75"/>
        <v>0.14890091682315254</v>
      </c>
      <c r="L102" s="22">
        <f t="shared" si="76"/>
        <v>4.5091818094413996E-2</v>
      </c>
    </row>
    <row r="103" spans="2:21" x14ac:dyDescent="0.3">
      <c r="B103" t="s">
        <v>70</v>
      </c>
      <c r="C103" s="26">
        <v>2223</v>
      </c>
      <c r="D103" s="26">
        <v>1230</v>
      </c>
      <c r="E103" s="26">
        <v>1993</v>
      </c>
      <c r="F103" s="26">
        <v>2959</v>
      </c>
      <c r="G103" s="26">
        <v>3968</v>
      </c>
      <c r="I103" s="22">
        <f t="shared" si="73"/>
        <v>-0.44669365721997301</v>
      </c>
      <c r="J103" s="22">
        <f t="shared" si="74"/>
        <v>0.62032520325203255</v>
      </c>
      <c r="K103" s="22">
        <f t="shared" si="75"/>
        <v>0.48469643753135977</v>
      </c>
      <c r="L103" s="22">
        <f t="shared" si="76"/>
        <v>0.34099357891179455</v>
      </c>
    </row>
    <row r="104" spans="2:21" x14ac:dyDescent="0.3">
      <c r="B104" t="s">
        <v>71</v>
      </c>
      <c r="C104" s="26">
        <v>5911</v>
      </c>
      <c r="D104" s="26">
        <v>5718</v>
      </c>
      <c r="E104" s="26">
        <v>6240</v>
      </c>
      <c r="F104" s="26">
        <v>7252</v>
      </c>
      <c r="G104" s="26">
        <v>8067</v>
      </c>
      <c r="I104" s="22">
        <f t="shared" si="73"/>
        <v>-3.2650989680257148E-2</v>
      </c>
      <c r="J104" s="22">
        <f t="shared" si="74"/>
        <v>9.1290661070304299E-2</v>
      </c>
      <c r="K104" s="22">
        <f t="shared" si="75"/>
        <v>0.16217948717948719</v>
      </c>
      <c r="L104" s="22">
        <f t="shared" si="76"/>
        <v>0.11238279095421952</v>
      </c>
    </row>
    <row r="105" spans="2:21" x14ac:dyDescent="0.3">
      <c r="B105" t="s">
        <v>72</v>
      </c>
      <c r="C105" s="26">
        <v>5856</v>
      </c>
      <c r="D105" s="26">
        <v>5325</v>
      </c>
      <c r="E105" s="26">
        <v>4817</v>
      </c>
      <c r="F105" s="26">
        <v>6481</v>
      </c>
      <c r="G105" s="26">
        <v>6807</v>
      </c>
      <c r="I105" s="22">
        <f t="shared" si="73"/>
        <v>-9.0676229508196718E-2</v>
      </c>
      <c r="J105" s="22">
        <f t="shared" si="74"/>
        <v>-9.5399061032863844E-2</v>
      </c>
      <c r="K105" s="22">
        <f t="shared" si="75"/>
        <v>0.34544322192235832</v>
      </c>
      <c r="L105" s="22">
        <f t="shared" si="76"/>
        <v>5.0300879493905264E-2</v>
      </c>
    </row>
    <row r="106" spans="2:21" ht="15" thickBot="1" x14ac:dyDescent="0.35">
      <c r="C106" s="11">
        <f>SUM(C101:C105)</f>
        <v>31554</v>
      </c>
      <c r="D106" s="11">
        <f>SUM(D101:D105)</f>
        <v>27061</v>
      </c>
      <c r="E106" s="11">
        <f>SUM(E101:E105)</f>
        <v>33110</v>
      </c>
      <c r="F106" s="11">
        <f>SUM(F101:F105)</f>
        <v>41095</v>
      </c>
      <c r="G106" s="11">
        <f>SUM(G101:G105)</f>
        <v>45079</v>
      </c>
      <c r="I106" s="23">
        <f t="shared" si="73"/>
        <v>-0.14239082208277873</v>
      </c>
      <c r="J106" s="23">
        <f t="shared" si="74"/>
        <v>0.22353202025054505</v>
      </c>
      <c r="K106" s="23">
        <f t="shared" si="75"/>
        <v>0.24116581093325279</v>
      </c>
      <c r="L106" s="23">
        <f t="shared" si="76"/>
        <v>9.694610049884414E-2</v>
      </c>
    </row>
    <row r="107" spans="2:21" x14ac:dyDescent="0.3">
      <c r="C107" s="18"/>
      <c r="D107" s="18"/>
      <c r="E107" s="18"/>
      <c r="F107" s="18"/>
      <c r="G107" s="18"/>
      <c r="I107" s="23"/>
      <c r="J107" s="23"/>
      <c r="K107" s="23"/>
      <c r="L107" s="23"/>
      <c r="Q107" s="9" t="s">
        <v>58</v>
      </c>
    </row>
    <row r="108" spans="2:21" x14ac:dyDescent="0.3">
      <c r="C108" s="18"/>
      <c r="D108" s="18"/>
      <c r="E108" s="18"/>
      <c r="F108" s="18"/>
      <c r="G108" s="18"/>
      <c r="I108" s="23"/>
      <c r="J108" s="23"/>
      <c r="K108" s="23"/>
      <c r="L108" s="23"/>
      <c r="P108" s="68" t="s">
        <v>76</v>
      </c>
      <c r="Q108" s="68"/>
      <c r="R108" s="66" t="s">
        <v>75</v>
      </c>
      <c r="S108" s="66"/>
      <c r="T108" s="67" t="s">
        <v>61</v>
      </c>
      <c r="U108" s="67"/>
    </row>
    <row r="109" spans="2:21" x14ac:dyDescent="0.3">
      <c r="B109" s="9" t="s">
        <v>74</v>
      </c>
      <c r="D109" s="9">
        <v>2020</v>
      </c>
      <c r="I109" s="9">
        <v>2021</v>
      </c>
      <c r="M109" s="9">
        <v>2022</v>
      </c>
      <c r="P109" s="59">
        <v>2021</v>
      </c>
      <c r="Q109" s="59">
        <v>2022</v>
      </c>
      <c r="R109" s="30">
        <v>2021</v>
      </c>
      <c r="S109" s="30">
        <v>2022</v>
      </c>
      <c r="T109" s="56">
        <v>2021</v>
      </c>
      <c r="U109" s="56">
        <v>2022</v>
      </c>
    </row>
    <row r="110" spans="2:21" x14ac:dyDescent="0.3">
      <c r="C110" t="s">
        <v>76</v>
      </c>
      <c r="D110" t="s">
        <v>75</v>
      </c>
      <c r="E110" t="s">
        <v>61</v>
      </c>
      <c r="H110" t="s">
        <v>76</v>
      </c>
      <c r="I110" t="s">
        <v>75</v>
      </c>
      <c r="J110" t="s">
        <v>61</v>
      </c>
      <c r="L110" t="s">
        <v>76</v>
      </c>
      <c r="M110" t="s">
        <v>75</v>
      </c>
      <c r="N110" t="s">
        <v>61</v>
      </c>
      <c r="P110" s="60"/>
      <c r="Q110" s="60"/>
      <c r="R110" s="30"/>
      <c r="S110" s="30"/>
      <c r="T110" s="57"/>
      <c r="U110" s="57"/>
    </row>
    <row r="111" spans="2:21" x14ac:dyDescent="0.3">
      <c r="B111" t="s">
        <v>80</v>
      </c>
      <c r="C111" s="10">
        <v>8911</v>
      </c>
      <c r="D111" s="10">
        <v>4743</v>
      </c>
      <c r="E111" s="10">
        <v>1005</v>
      </c>
      <c r="F111" s="10"/>
      <c r="G111" s="10"/>
      <c r="H111" s="10">
        <v>10894</v>
      </c>
      <c r="I111" s="10">
        <v>5975</v>
      </c>
      <c r="J111" s="10">
        <v>1274</v>
      </c>
      <c r="K111" s="10"/>
      <c r="L111" s="10">
        <v>11668</v>
      </c>
      <c r="M111" s="10">
        <v>6568</v>
      </c>
      <c r="N111" s="10">
        <v>1540</v>
      </c>
      <c r="P111" s="61">
        <f>(H111-C111)/C111</f>
        <v>0.22253394680731681</v>
      </c>
      <c r="Q111" s="61">
        <f>(L111-H111)/H111</f>
        <v>7.1048283458784653E-2</v>
      </c>
      <c r="R111" s="55">
        <f>(I111-D111)/D111</f>
        <v>0.25975121231288212</v>
      </c>
      <c r="S111" s="55">
        <f>(M111-I111)/I111</f>
        <v>9.9246861924686194E-2</v>
      </c>
      <c r="T111" s="58">
        <f>(J111-E111)/E111</f>
        <v>0.26766169154228858</v>
      </c>
      <c r="U111" s="58">
        <f>(N111-J111)/J111</f>
        <v>0.2087912087912088</v>
      </c>
    </row>
    <row r="112" spans="2:21" x14ac:dyDescent="0.3">
      <c r="B112" t="s">
        <v>77</v>
      </c>
      <c r="C112" s="10">
        <v>11383</v>
      </c>
      <c r="D112" s="10">
        <v>6337</v>
      </c>
      <c r="E112" s="10">
        <v>1011</v>
      </c>
      <c r="F112" s="10"/>
      <c r="G112" s="10"/>
      <c r="H112" s="10">
        <v>13508</v>
      </c>
      <c r="I112" s="10">
        <v>7723</v>
      </c>
      <c r="J112" s="10">
        <v>1284</v>
      </c>
      <c r="K112" s="10"/>
      <c r="L112" s="10">
        <v>14108</v>
      </c>
      <c r="M112" s="10">
        <v>8177</v>
      </c>
      <c r="N112" s="10">
        <v>1553</v>
      </c>
      <c r="P112" s="61">
        <f t="shared" ref="P112:P114" si="79">(H112-C112)/C112</f>
        <v>0.18668189405253449</v>
      </c>
      <c r="Q112" s="61">
        <f t="shared" ref="Q112:Q114" si="80">(L112-H112)/H112</f>
        <v>4.441812259401836E-2</v>
      </c>
      <c r="R112" s="55">
        <f t="shared" ref="R112:R114" si="81">(I112-D112)/D112</f>
        <v>0.21871548051128295</v>
      </c>
      <c r="S112" s="55">
        <f t="shared" ref="S112:S114" si="82">(M112-I112)/I112</f>
        <v>5.8785446070179985E-2</v>
      </c>
      <c r="T112" s="58">
        <f t="shared" ref="T112:T114" si="83">(J112-E112)/E112</f>
        <v>0.27002967359050445</v>
      </c>
      <c r="U112" s="58">
        <f t="shared" ref="U112:U114" si="84">(N112-J112)/J112</f>
        <v>0.20950155763239875</v>
      </c>
    </row>
    <row r="113" spans="2:21" x14ac:dyDescent="0.3">
      <c r="B113" t="s">
        <v>78</v>
      </c>
      <c r="C113" s="10">
        <v>205</v>
      </c>
      <c r="D113" s="10">
        <v>126</v>
      </c>
      <c r="E113" s="10">
        <v>9</v>
      </c>
      <c r="F113" s="10"/>
      <c r="G113" s="10"/>
      <c r="H113" s="10">
        <v>244</v>
      </c>
      <c r="I113" s="10">
        <v>140</v>
      </c>
      <c r="J113" s="10">
        <v>9</v>
      </c>
      <c r="K113" s="10"/>
      <c r="L113" s="10">
        <v>260</v>
      </c>
      <c r="M113" s="10">
        <v>150</v>
      </c>
      <c r="N113" s="10">
        <v>10</v>
      </c>
      <c r="P113" s="61">
        <f t="shared" si="79"/>
        <v>0.19024390243902439</v>
      </c>
      <c r="Q113" s="61">
        <f t="shared" si="80"/>
        <v>6.5573770491803282E-2</v>
      </c>
      <c r="R113" s="55">
        <f t="shared" si="81"/>
        <v>0.1111111111111111</v>
      </c>
      <c r="S113" s="55">
        <f t="shared" si="82"/>
        <v>7.1428571428571425E-2</v>
      </c>
      <c r="T113" s="58">
        <f t="shared" si="83"/>
        <v>0</v>
      </c>
      <c r="U113" s="58">
        <f t="shared" si="84"/>
        <v>0.1111111111111111</v>
      </c>
    </row>
    <row r="114" spans="2:21" x14ac:dyDescent="0.3">
      <c r="B114" t="s">
        <v>79</v>
      </c>
      <c r="C114" s="10">
        <v>3586</v>
      </c>
      <c r="D114" s="10">
        <v>2334</v>
      </c>
      <c r="E114" s="10">
        <v>112</v>
      </c>
      <c r="F114" s="10"/>
      <c r="G114" s="10"/>
      <c r="H114" s="10">
        <v>3936</v>
      </c>
      <c r="I114" s="10">
        <v>2579</v>
      </c>
      <c r="J114" s="10">
        <v>122</v>
      </c>
      <c r="K114" s="10"/>
      <c r="L114" s="10">
        <v>4160</v>
      </c>
      <c r="M114" s="10">
        <v>2713</v>
      </c>
      <c r="N114" s="10">
        <v>133</v>
      </c>
      <c r="P114" s="61">
        <f t="shared" si="79"/>
        <v>9.7601784718349141E-2</v>
      </c>
      <c r="Q114" s="61">
        <f t="shared" si="80"/>
        <v>5.6910569105691054E-2</v>
      </c>
      <c r="R114" s="55">
        <f t="shared" si="81"/>
        <v>0.1049700085689803</v>
      </c>
      <c r="S114" s="55">
        <f t="shared" si="82"/>
        <v>5.1958123303606052E-2</v>
      </c>
      <c r="T114" s="58">
        <f t="shared" si="83"/>
        <v>8.9285714285714288E-2</v>
      </c>
      <c r="U114" s="58">
        <f t="shared" si="84"/>
        <v>9.0163934426229511E-2</v>
      </c>
    </row>
    <row r="115" spans="2:21" x14ac:dyDescent="0.3">
      <c r="C115" s="18"/>
      <c r="D115" s="18"/>
      <c r="E115" s="18"/>
      <c r="G115" s="23"/>
      <c r="H115" s="23"/>
      <c r="I115" s="23"/>
      <c r="J115" s="23"/>
    </row>
  </sheetData>
  <mergeCells count="3">
    <mergeCell ref="R108:S108"/>
    <mergeCell ref="T108:U108"/>
    <mergeCell ref="P108:Q108"/>
  </mergeCell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8EEF3-FE1F-4FCE-8A85-51F6F9296F60}">
  <dimension ref="B2:AG63"/>
  <sheetViews>
    <sheetView tabSelected="1" topLeftCell="A10" zoomScale="79" zoomScaleNormal="79" workbookViewId="0">
      <selection activeCell="H72" sqref="H72"/>
    </sheetView>
  </sheetViews>
  <sheetFormatPr defaultRowHeight="14.4" x14ac:dyDescent="0.3"/>
  <cols>
    <col min="2" max="2" width="10.5546875" customWidth="1"/>
    <col min="4" max="4" width="29.21875" customWidth="1"/>
    <col min="6" max="6" width="10.77734375" customWidth="1"/>
    <col min="7" max="7" width="13.33203125" customWidth="1"/>
    <col min="11" max="11" width="10.109375" customWidth="1"/>
    <col min="12" max="12" width="15" customWidth="1"/>
    <col min="15" max="16" width="15.33203125" bestFit="1" customWidth="1"/>
  </cols>
  <sheetData>
    <row r="2" spans="2:12" x14ac:dyDescent="0.3">
      <c r="B2" s="9"/>
      <c r="C2" s="9"/>
      <c r="D2" s="9"/>
    </row>
    <row r="3" spans="2:12" x14ac:dyDescent="0.3">
      <c r="B3" s="9"/>
      <c r="C3" s="9"/>
      <c r="D3" s="9"/>
      <c r="F3" s="9"/>
      <c r="G3" s="9"/>
      <c r="H3" s="9"/>
    </row>
    <row r="4" spans="2:12" x14ac:dyDescent="0.3">
      <c r="F4" s="10"/>
      <c r="G4" s="10"/>
      <c r="H4" s="10"/>
      <c r="I4" s="10"/>
    </row>
    <row r="5" spans="2:12" x14ac:dyDescent="0.3">
      <c r="F5" s="10"/>
      <c r="G5" s="10"/>
      <c r="H5" s="10"/>
      <c r="I5" s="10"/>
    </row>
    <row r="6" spans="2:12" x14ac:dyDescent="0.3">
      <c r="F6" s="10"/>
      <c r="G6" s="10"/>
      <c r="H6" s="10"/>
      <c r="I6" s="10"/>
    </row>
    <row r="7" spans="2:12" x14ac:dyDescent="0.3">
      <c r="F7" s="10"/>
      <c r="G7" s="10"/>
      <c r="H7" s="10"/>
      <c r="I7" s="10"/>
    </row>
    <row r="8" spans="2:12" x14ac:dyDescent="0.3">
      <c r="B8" s="9"/>
      <c r="C8" s="9"/>
      <c r="D8" s="9"/>
      <c r="E8" s="9"/>
      <c r="F8" s="12"/>
      <c r="G8" s="12"/>
      <c r="H8" s="12"/>
      <c r="I8" s="10"/>
    </row>
    <row r="9" spans="2:12" x14ac:dyDescent="0.3">
      <c r="F9" s="40"/>
      <c r="G9" s="40"/>
      <c r="H9" s="40"/>
      <c r="I9" s="10"/>
    </row>
    <row r="10" spans="2:12" x14ac:dyDescent="0.3">
      <c r="B10" s="9"/>
      <c r="C10" s="9"/>
      <c r="D10" s="69"/>
      <c r="E10" s="69"/>
      <c r="F10" s="28"/>
      <c r="G10" s="28"/>
      <c r="H10" s="28"/>
      <c r="I10" s="70"/>
      <c r="J10" s="10"/>
      <c r="K10" s="10"/>
      <c r="L10" s="10"/>
    </row>
    <row r="11" spans="2:12" x14ac:dyDescent="0.3">
      <c r="D11" s="54"/>
      <c r="E11" s="54"/>
      <c r="F11" s="71"/>
      <c r="G11" s="71"/>
      <c r="H11" s="71"/>
      <c r="I11" s="70"/>
    </row>
    <row r="12" spans="2:12" x14ac:dyDescent="0.3">
      <c r="D12" s="54"/>
      <c r="E12" s="54"/>
      <c r="F12" s="70"/>
      <c r="G12" s="70"/>
      <c r="H12" s="70"/>
      <c r="I12" s="70"/>
    </row>
    <row r="13" spans="2:12" x14ac:dyDescent="0.3">
      <c r="D13" s="54"/>
      <c r="E13" s="54"/>
      <c r="F13" s="69"/>
      <c r="G13" s="69"/>
      <c r="H13" s="69"/>
      <c r="I13" s="70"/>
    </row>
    <row r="14" spans="2:12" x14ac:dyDescent="0.3">
      <c r="F14" s="10"/>
      <c r="G14" s="10"/>
      <c r="H14" s="10"/>
      <c r="I14" s="10"/>
    </row>
    <row r="15" spans="2:12" x14ac:dyDescent="0.3">
      <c r="F15" s="10"/>
      <c r="G15" s="10"/>
      <c r="H15" s="10"/>
    </row>
    <row r="16" spans="2:12" x14ac:dyDescent="0.3">
      <c r="F16" s="10"/>
      <c r="G16" s="10"/>
      <c r="H16" s="10"/>
    </row>
    <row r="17" spans="2:24" x14ac:dyDescent="0.3">
      <c r="F17" s="10"/>
      <c r="G17" s="10"/>
      <c r="H17" s="10"/>
    </row>
    <row r="29" spans="2:24" x14ac:dyDescent="0.3">
      <c r="B29" t="s">
        <v>74</v>
      </c>
      <c r="F29">
        <v>2020</v>
      </c>
      <c r="K29">
        <v>2021</v>
      </c>
      <c r="O29">
        <v>2022</v>
      </c>
    </row>
    <row r="30" spans="2:24" x14ac:dyDescent="0.3">
      <c r="E30" t="s">
        <v>76</v>
      </c>
      <c r="F30" t="s">
        <v>75</v>
      </c>
      <c r="G30" t="s">
        <v>61</v>
      </c>
      <c r="J30" t="s">
        <v>76</v>
      </c>
      <c r="K30" t="s">
        <v>75</v>
      </c>
      <c r="L30" t="s">
        <v>61</v>
      </c>
      <c r="N30" t="s">
        <v>76</v>
      </c>
      <c r="O30" t="s">
        <v>75</v>
      </c>
      <c r="P30" t="s">
        <v>61</v>
      </c>
    </row>
    <row r="31" spans="2:24" x14ac:dyDescent="0.3">
      <c r="B31" t="s">
        <v>80</v>
      </c>
      <c r="E31" s="10">
        <v>8911</v>
      </c>
      <c r="F31" s="10">
        <v>4743</v>
      </c>
      <c r="G31" s="10">
        <v>1005</v>
      </c>
      <c r="H31" s="10"/>
      <c r="I31" s="10"/>
      <c r="J31" s="10">
        <v>10894</v>
      </c>
      <c r="K31" s="10">
        <v>5975</v>
      </c>
      <c r="L31" s="10">
        <v>1274</v>
      </c>
      <c r="M31" s="10"/>
      <c r="N31" s="10">
        <v>11668</v>
      </c>
      <c r="O31" s="10">
        <v>6568</v>
      </c>
      <c r="P31" s="10">
        <v>1540</v>
      </c>
      <c r="S31" s="21">
        <f>N31/SUM(N31:P31)</f>
        <v>0.59000809061488668</v>
      </c>
      <c r="T31" s="21">
        <f>O31/SUM(N31:P31)</f>
        <v>0.33211974110032361</v>
      </c>
      <c r="U31" s="21">
        <f>P31/SUM(N31:P31)</f>
        <v>7.7872168284789642E-2</v>
      </c>
      <c r="W31" s="21">
        <f>E31/SUM(E31:G31)</f>
        <v>0.60788594037792487</v>
      </c>
      <c r="X31" s="10"/>
    </row>
    <row r="32" spans="2:24" x14ac:dyDescent="0.3">
      <c r="B32" t="s">
        <v>77</v>
      </c>
      <c r="E32" s="10">
        <v>11383</v>
      </c>
      <c r="F32" s="10">
        <v>6337</v>
      </c>
      <c r="G32" s="10">
        <v>1011</v>
      </c>
      <c r="H32" s="10"/>
      <c r="I32" s="10"/>
      <c r="J32" s="10">
        <v>13508</v>
      </c>
      <c r="K32" s="10">
        <v>7723</v>
      </c>
      <c r="L32" s="10">
        <v>1284</v>
      </c>
      <c r="M32" s="10"/>
      <c r="N32" s="10">
        <v>14108</v>
      </c>
      <c r="O32" s="10">
        <v>8177</v>
      </c>
      <c r="P32" s="10">
        <v>1553</v>
      </c>
      <c r="S32" s="21">
        <f t="shared" ref="S32:S34" si="0">N32/SUM(N32:P32)</f>
        <v>0.59182817350448869</v>
      </c>
      <c r="T32" s="21">
        <f t="shared" ref="T32:T34" si="1">O32/SUM(N32:P32)</f>
        <v>0.34302374360265125</v>
      </c>
      <c r="U32" s="21">
        <f t="shared" ref="U32:U34" si="2">P32/SUM(N32:P32)</f>
        <v>6.5148082892860143E-2</v>
      </c>
      <c r="W32" s="21">
        <f t="shared" ref="W32:W34" si="3">E32/SUM(E32:G32)</f>
        <v>0.6077091452672041</v>
      </c>
    </row>
    <row r="33" spans="2:33" x14ac:dyDescent="0.3">
      <c r="B33" t="s">
        <v>78</v>
      </c>
      <c r="E33" s="10">
        <v>205</v>
      </c>
      <c r="F33" s="10">
        <v>126</v>
      </c>
      <c r="G33" s="10">
        <v>9</v>
      </c>
      <c r="H33" s="10"/>
      <c r="I33" s="10"/>
      <c r="J33" s="10">
        <v>244</v>
      </c>
      <c r="K33" s="10">
        <v>140</v>
      </c>
      <c r="L33" s="10">
        <v>9</v>
      </c>
      <c r="M33" s="10"/>
      <c r="N33" s="10">
        <v>260</v>
      </c>
      <c r="O33" s="10">
        <v>150</v>
      </c>
      <c r="P33" s="10">
        <v>10</v>
      </c>
      <c r="S33" s="21">
        <f t="shared" si="0"/>
        <v>0.61904761904761907</v>
      </c>
      <c r="T33" s="21">
        <f t="shared" si="1"/>
        <v>0.35714285714285715</v>
      </c>
      <c r="U33" s="21">
        <f t="shared" si="2"/>
        <v>2.3809523809523808E-2</v>
      </c>
      <c r="W33" s="21">
        <f t="shared" si="3"/>
        <v>0.6029411764705882</v>
      </c>
    </row>
    <row r="34" spans="2:33" x14ac:dyDescent="0.3">
      <c r="B34" t="s">
        <v>79</v>
      </c>
      <c r="E34" s="10">
        <v>3586</v>
      </c>
      <c r="F34" s="10">
        <v>2334</v>
      </c>
      <c r="G34" s="10">
        <v>112</v>
      </c>
      <c r="H34" s="10"/>
      <c r="I34" s="10"/>
      <c r="J34" s="10">
        <v>3936</v>
      </c>
      <c r="K34" s="10">
        <v>2579</v>
      </c>
      <c r="L34" s="10">
        <v>122</v>
      </c>
      <c r="M34" s="10"/>
      <c r="N34" s="10">
        <v>4160</v>
      </c>
      <c r="O34" s="10">
        <v>2713</v>
      </c>
      <c r="P34" s="10">
        <v>133</v>
      </c>
      <c r="S34" s="21">
        <f t="shared" si="0"/>
        <v>0.59377676277476443</v>
      </c>
      <c r="T34" s="21">
        <f t="shared" si="1"/>
        <v>0.38723950899229231</v>
      </c>
      <c r="U34" s="21">
        <f t="shared" si="2"/>
        <v>1.8983728232943191E-2</v>
      </c>
      <c r="W34" s="21">
        <f t="shared" si="3"/>
        <v>0.5944960212201591</v>
      </c>
    </row>
    <row r="35" spans="2:33" x14ac:dyDescent="0.3">
      <c r="E35" s="10"/>
      <c r="F35" s="10"/>
      <c r="G35" s="10"/>
      <c r="H35" s="10"/>
      <c r="I35" s="10"/>
      <c r="J35" s="10"/>
      <c r="K35" s="10"/>
      <c r="L35" s="10"/>
      <c r="M35" s="10"/>
      <c r="N35" s="10"/>
      <c r="O35" s="10"/>
      <c r="P35" s="10"/>
    </row>
    <row r="36" spans="2:33" x14ac:dyDescent="0.3">
      <c r="F36" s="41" t="s">
        <v>56</v>
      </c>
      <c r="G36" s="41"/>
      <c r="H36" s="41"/>
      <c r="I36" s="41"/>
    </row>
    <row r="37" spans="2:33" x14ac:dyDescent="0.3">
      <c r="E37" s="9">
        <v>2019</v>
      </c>
      <c r="F37" s="9">
        <v>2020</v>
      </c>
      <c r="G37" s="9">
        <v>2021</v>
      </c>
      <c r="H37" s="9">
        <v>2022</v>
      </c>
      <c r="I37" s="9">
        <v>2023</v>
      </c>
      <c r="AB37" s="9">
        <v>2020</v>
      </c>
      <c r="AD37">
        <v>2022</v>
      </c>
    </row>
    <row r="38" spans="2:33" x14ac:dyDescent="0.3">
      <c r="D38" s="9" t="s">
        <v>82</v>
      </c>
      <c r="E38" s="42">
        <v>5.32</v>
      </c>
      <c r="F38" s="43">
        <v>4.9000000000000004</v>
      </c>
      <c r="G38" s="43">
        <v>5.63</v>
      </c>
      <c r="H38" s="43">
        <v>7</v>
      </c>
      <c r="I38" s="43">
        <v>8.2799999999999994</v>
      </c>
      <c r="AB38" s="10">
        <f>SUM(E31:G31)+308+166</f>
        <v>15133</v>
      </c>
      <c r="AC38" s="21"/>
      <c r="AD38" s="10">
        <f>SUM(N31:P31)+243+312</f>
        <v>20331</v>
      </c>
      <c r="AE38" s="21">
        <f>N31/AD38</f>
        <v>0.57390192317151145</v>
      </c>
      <c r="AF38" s="21">
        <f>O31/AD38</f>
        <v>0.32305346515173872</v>
      </c>
      <c r="AG38" s="21">
        <f>P31/AD38</f>
        <v>7.5746397127539222E-2</v>
      </c>
    </row>
    <row r="39" spans="2:33" x14ac:dyDescent="0.3">
      <c r="D39" s="9" t="s">
        <v>83</v>
      </c>
      <c r="E39" s="42">
        <v>7.94</v>
      </c>
      <c r="F39" s="43">
        <v>6.37</v>
      </c>
      <c r="G39" s="43">
        <v>8.76</v>
      </c>
      <c r="H39" s="43">
        <v>10.220000000000001</v>
      </c>
      <c r="I39" s="43">
        <v>11.83</v>
      </c>
      <c r="AB39" s="10">
        <f>SUM(E32:G32)+317+178</f>
        <v>19226</v>
      </c>
      <c r="AD39" s="10">
        <f>SUM(N32:P32)+258+320</f>
        <v>24416</v>
      </c>
      <c r="AE39" s="21">
        <f>N32/AD39</f>
        <v>0.57781782437745743</v>
      </c>
      <c r="AF39" s="21">
        <f>O32/AD39</f>
        <v>0.33490334207077327</v>
      </c>
      <c r="AG39" s="21">
        <f>P32/AD39</f>
        <v>6.3605832241153348E-2</v>
      </c>
    </row>
    <row r="40" spans="2:33" x14ac:dyDescent="0.3">
      <c r="D40" s="9" t="s">
        <v>81</v>
      </c>
      <c r="E40" s="42">
        <v>7.99</v>
      </c>
      <c r="F40" s="43">
        <v>3.77</v>
      </c>
      <c r="G40" s="43">
        <v>10.02</v>
      </c>
      <c r="H40" s="43">
        <v>9.85</v>
      </c>
      <c r="I40" s="43">
        <v>11.21</v>
      </c>
      <c r="AB40" s="10">
        <f>SUM(E33:G33)+5+3</f>
        <v>348</v>
      </c>
      <c r="AD40" s="10">
        <f>SUM(N33:P33)+10</f>
        <v>430</v>
      </c>
      <c r="AE40" s="21">
        <f>N33/AD40</f>
        <v>0.60465116279069764</v>
      </c>
      <c r="AF40" s="21">
        <f>O33/AD40</f>
        <v>0.34883720930232559</v>
      </c>
      <c r="AG40" s="21">
        <f>P33/AD40</f>
        <v>2.3255813953488372E-2</v>
      </c>
    </row>
    <row r="41" spans="2:33" x14ac:dyDescent="0.3">
      <c r="AB41" s="10">
        <f>SUM(E34:G34)+141+65</f>
        <v>6238</v>
      </c>
      <c r="AD41" s="10">
        <f>SUM(N34:P34)+80+153</f>
        <v>7239</v>
      </c>
      <c r="AE41" s="21">
        <f>N34/AD41</f>
        <v>0.57466500897914075</v>
      </c>
      <c r="AF41" s="21">
        <f>O34/AD41</f>
        <v>0.37477552148086751</v>
      </c>
      <c r="AG41" s="21">
        <f>P34/AD41</f>
        <v>1.8372703412073491E-2</v>
      </c>
    </row>
    <row r="45" spans="2:33" x14ac:dyDescent="0.3">
      <c r="D45" s="44"/>
      <c r="E45" s="44"/>
      <c r="F45" s="45" t="s">
        <v>85</v>
      </c>
      <c r="G45" s="44"/>
      <c r="H45" s="44"/>
      <c r="I45" s="46"/>
    </row>
    <row r="46" spans="2:33" x14ac:dyDescent="0.3">
      <c r="D46" s="44"/>
      <c r="E46" s="45">
        <v>2019</v>
      </c>
      <c r="F46" s="45">
        <v>2020</v>
      </c>
      <c r="G46" s="45">
        <v>2021</v>
      </c>
      <c r="H46" s="45">
        <v>2022</v>
      </c>
      <c r="I46" s="45">
        <v>2023</v>
      </c>
    </row>
    <row r="47" spans="2:33" x14ac:dyDescent="0.3">
      <c r="D47" s="45" t="s">
        <v>82</v>
      </c>
      <c r="E47" s="47">
        <v>15001</v>
      </c>
      <c r="F47" s="47">
        <v>14081</v>
      </c>
      <c r="G47" s="47">
        <v>15804</v>
      </c>
      <c r="H47" s="47">
        <v>18813</v>
      </c>
      <c r="I47" s="47">
        <v>21000</v>
      </c>
    </row>
    <row r="48" spans="2:33" x14ac:dyDescent="0.3">
      <c r="D48" s="45" t="s">
        <v>83</v>
      </c>
      <c r="E48" s="47">
        <v>9664</v>
      </c>
      <c r="F48" s="47">
        <v>8081</v>
      </c>
      <c r="G48" s="47">
        <v>10082</v>
      </c>
      <c r="H48" s="47">
        <v>12264</v>
      </c>
      <c r="I48" s="47">
        <v>14008</v>
      </c>
    </row>
    <row r="49" spans="4:9" x14ac:dyDescent="0.3">
      <c r="D49" s="45" t="s">
        <v>81</v>
      </c>
      <c r="E49" s="47">
        <v>8429</v>
      </c>
      <c r="F49" s="47">
        <v>4296</v>
      </c>
      <c r="G49" s="47">
        <v>10689</v>
      </c>
      <c r="H49" s="47">
        <v>9585</v>
      </c>
      <c r="I49" s="47">
        <v>10513</v>
      </c>
    </row>
    <row r="52" spans="4:9" ht="27" x14ac:dyDescent="0.3">
      <c r="D52" s="50" t="s">
        <v>88</v>
      </c>
    </row>
    <row r="53" spans="4:9" x14ac:dyDescent="0.3">
      <c r="E53" s="48">
        <v>2019</v>
      </c>
      <c r="F53" s="48">
        <v>2020</v>
      </c>
      <c r="G53" s="48">
        <v>2021</v>
      </c>
      <c r="H53" s="48">
        <v>2022</v>
      </c>
      <c r="I53" s="48">
        <v>2023</v>
      </c>
    </row>
    <row r="54" spans="4:9" x14ac:dyDescent="0.3">
      <c r="D54" s="45" t="s">
        <v>87</v>
      </c>
      <c r="E54" s="49">
        <v>172.01</v>
      </c>
      <c r="F54" s="49">
        <v>199.97</v>
      </c>
      <c r="G54" s="49">
        <v>222.75</v>
      </c>
      <c r="H54" s="49">
        <v>177.65</v>
      </c>
      <c r="I54" s="49">
        <v>230.01</v>
      </c>
    </row>
    <row r="55" spans="4:9" x14ac:dyDescent="0.3">
      <c r="D55" s="45" t="s">
        <v>83</v>
      </c>
      <c r="E55" s="49">
        <v>271.57</v>
      </c>
      <c r="F55" s="49">
        <v>338.17</v>
      </c>
      <c r="G55" s="49">
        <v>347.68</v>
      </c>
      <c r="H55" s="49">
        <v>284.33999999999997</v>
      </c>
      <c r="I55" s="49">
        <v>395.91</v>
      </c>
    </row>
    <row r="56" spans="4:9" x14ac:dyDescent="0.3">
      <c r="D56" s="45" t="s">
        <v>81</v>
      </c>
      <c r="E56" s="49">
        <v>118.28</v>
      </c>
      <c r="F56" s="49">
        <v>100.25</v>
      </c>
      <c r="G56" s="49">
        <v>167.53</v>
      </c>
      <c r="H56" s="49">
        <v>134.91</v>
      </c>
      <c r="I56" s="49">
        <v>149.19</v>
      </c>
    </row>
    <row r="59" spans="4:9" ht="27" x14ac:dyDescent="0.3">
      <c r="D59" s="50" t="s">
        <v>89</v>
      </c>
    </row>
    <row r="60" spans="4:9" x14ac:dyDescent="0.3">
      <c r="E60" s="48">
        <v>2019</v>
      </c>
      <c r="F60" s="48">
        <v>2020</v>
      </c>
      <c r="G60" s="48">
        <v>2021</v>
      </c>
      <c r="H60" s="48">
        <v>2022</v>
      </c>
      <c r="I60" s="48">
        <v>2023</v>
      </c>
    </row>
    <row r="61" spans="4:9" x14ac:dyDescent="0.3">
      <c r="D61" s="45" t="s">
        <v>87</v>
      </c>
      <c r="E61" s="51">
        <v>22977</v>
      </c>
      <c r="F61" s="51">
        <v>21846</v>
      </c>
      <c r="G61" s="51">
        <v>24105</v>
      </c>
      <c r="H61" s="51">
        <v>29310</v>
      </c>
      <c r="I61" s="51">
        <v>32653</v>
      </c>
    </row>
    <row r="62" spans="4:9" x14ac:dyDescent="0.3">
      <c r="D62" s="45" t="s">
        <v>83</v>
      </c>
      <c r="E62" s="51">
        <v>16883</v>
      </c>
      <c r="F62" s="51">
        <v>15301</v>
      </c>
      <c r="G62" s="51">
        <v>18884</v>
      </c>
      <c r="H62" s="51">
        <v>22237</v>
      </c>
      <c r="I62" s="51">
        <v>25098</v>
      </c>
    </row>
    <row r="63" spans="4:9" x14ac:dyDescent="0.3">
      <c r="D63" s="45" t="s">
        <v>81</v>
      </c>
      <c r="E63" s="51">
        <v>34936</v>
      </c>
      <c r="F63" s="51">
        <v>28102</v>
      </c>
      <c r="G63" s="51">
        <v>34630</v>
      </c>
      <c r="H63" s="51">
        <v>42967</v>
      </c>
      <c r="I63" s="51">
        <v>47381</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Visa</vt:lpstr>
      <vt:lpstr>Peer Analysis</vt:lpstr>
      <vt:lpstr>Peer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Harsha</cp:lastModifiedBy>
  <dcterms:created xsi:type="dcterms:W3CDTF">2020-05-20T16:01:07Z</dcterms:created>
  <dcterms:modified xsi:type="dcterms:W3CDTF">2024-02-25T17:55:04Z</dcterms:modified>
</cp:coreProperties>
</file>